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70" i="1"/>
  <c r="P73"/>
  <c r="P78"/>
  <c r="L31"/>
  <c r="P94"/>
  <c r="P75"/>
  <c r="P17"/>
  <c r="P13"/>
  <c r="P14"/>
  <c r="P81"/>
  <c r="P86"/>
  <c r="P90"/>
  <c r="P88"/>
  <c r="P96"/>
  <c r="N19"/>
  <c r="N82"/>
  <c r="L91"/>
  <c r="N41"/>
  <c r="F34"/>
  <c r="J68"/>
  <c r="H68"/>
  <c r="F53"/>
  <c r="J77"/>
  <c r="F94"/>
  <c r="H77"/>
  <c r="N97"/>
  <c r="F46"/>
  <c r="L53"/>
  <c r="L81"/>
  <c r="L69"/>
  <c r="S14" l="1"/>
  <c r="S18"/>
  <c r="S26"/>
  <c r="S28"/>
  <c r="S46"/>
  <c r="S52"/>
  <c r="S59"/>
  <c r="S61"/>
  <c r="S63"/>
  <c r="S64"/>
  <c r="S68"/>
  <c r="S70"/>
  <c r="S73"/>
  <c r="S78"/>
  <c r="S79"/>
  <c r="S83"/>
  <c r="S85"/>
  <c r="S87"/>
  <c r="S91"/>
  <c r="S92"/>
  <c r="S93"/>
  <c r="S98"/>
  <c r="F24"/>
  <c r="S24" s="1"/>
  <c r="L97"/>
  <c r="S97" s="1"/>
  <c r="F63"/>
  <c r="F96"/>
  <c r="S96" s="1"/>
  <c r="F93"/>
  <c r="F90"/>
  <c r="S90" s="1"/>
  <c r="F83"/>
  <c r="F80"/>
  <c r="D80"/>
  <c r="S80" s="1"/>
  <c r="F77"/>
  <c r="S77" s="1"/>
  <c r="F61"/>
  <c r="F60"/>
  <c r="S60" s="1"/>
  <c r="F50"/>
  <c r="S50" s="1"/>
  <c r="F44"/>
  <c r="S44" s="1"/>
  <c r="F43"/>
  <c r="S43" s="1"/>
  <c r="F40"/>
  <c r="S40" s="1"/>
  <c r="F37"/>
  <c r="S37" s="1"/>
  <c r="F35"/>
  <c r="S35" s="1"/>
  <c r="F30"/>
  <c r="S30" s="1"/>
  <c r="F29"/>
  <c r="S29" s="1"/>
  <c r="F23"/>
  <c r="S23" s="1"/>
  <c r="F22"/>
  <c r="S22" s="1"/>
  <c r="F20"/>
  <c r="S20" s="1"/>
  <c r="F16"/>
  <c r="S16" s="1"/>
  <c r="F12"/>
  <c r="S12" s="1"/>
  <c r="F11"/>
  <c r="S11" s="1"/>
  <c r="L88"/>
  <c r="L23"/>
  <c r="L39"/>
  <c r="J38"/>
  <c r="S38" s="1"/>
  <c r="J81"/>
  <c r="H33"/>
  <c r="S33" s="1"/>
  <c r="H54"/>
  <c r="S54" s="1"/>
  <c r="F31"/>
  <c r="S31" s="1"/>
  <c r="F66"/>
  <c r="S66" s="1"/>
  <c r="D77"/>
  <c r="D34"/>
  <c r="S34" s="1"/>
  <c r="D21"/>
  <c r="S21" s="1"/>
  <c r="D72"/>
  <c r="S72" s="1"/>
  <c r="D85"/>
  <c r="D81"/>
  <c r="S81" s="1"/>
  <c r="D97"/>
  <c r="D71"/>
  <c r="S71" s="1"/>
  <c r="D86"/>
  <c r="S86" s="1"/>
  <c r="D65"/>
  <c r="S65" s="1"/>
  <c r="H36"/>
  <c r="F36"/>
  <c r="S36" s="1"/>
  <c r="H85"/>
  <c r="J67"/>
  <c r="S67" s="1"/>
  <c r="J88"/>
  <c r="J41"/>
  <c r="S41" s="1"/>
  <c r="J27"/>
  <c r="J48"/>
  <c r="H95"/>
  <c r="J40"/>
  <c r="H62"/>
  <c r="J95"/>
  <c r="S95" s="1"/>
  <c r="J90"/>
  <c r="H86"/>
  <c r="H96"/>
  <c r="H48"/>
  <c r="H81"/>
  <c r="H45"/>
  <c r="S45" s="1"/>
  <c r="H67"/>
  <c r="H27"/>
  <c r="H73"/>
  <c r="H75"/>
  <c r="H15"/>
  <c r="S15" s="1"/>
  <c r="H16"/>
  <c r="H55"/>
  <c r="S55" s="1"/>
  <c r="H42"/>
  <c r="S42" s="1"/>
  <c r="H56"/>
  <c r="S56" s="1"/>
  <c r="H39"/>
  <c r="S39" s="1"/>
  <c r="H19"/>
  <c r="S19" s="1"/>
  <c r="H82"/>
  <c r="S82" s="1"/>
  <c r="F86"/>
  <c r="F58"/>
  <c r="S58" s="1"/>
  <c r="F13"/>
  <c r="S13" s="1"/>
  <c r="F25"/>
  <c r="S25" s="1"/>
  <c r="F49"/>
  <c r="S49" s="1"/>
  <c r="F48"/>
  <c r="S48" s="1"/>
  <c r="F69"/>
  <c r="S69" s="1"/>
  <c r="F88"/>
  <c r="S88" s="1"/>
  <c r="F81"/>
  <c r="F84"/>
  <c r="S84" s="1"/>
  <c r="S53"/>
  <c r="F57"/>
  <c r="S57" s="1"/>
  <c r="F62"/>
  <c r="S62" s="1"/>
  <c r="F32"/>
  <c r="S32" s="1"/>
  <c r="F75"/>
  <c r="S75" s="1"/>
  <c r="F74"/>
  <c r="S74" s="1"/>
  <c r="F76"/>
  <c r="S76" s="1"/>
  <c r="F27"/>
  <c r="S27" s="1"/>
  <c r="S94"/>
  <c r="F17"/>
  <c r="S17" s="1"/>
  <c r="F91"/>
  <c r="F47"/>
  <c r="S47" s="1"/>
  <c r="F95"/>
  <c r="K89"/>
  <c r="S89" s="1"/>
  <c r="J47"/>
  <c r="J50"/>
  <c r="J86"/>
  <c r="J51"/>
  <c r="S51" s="1"/>
</calcChain>
</file>

<file path=xl/comments1.xml><?xml version="1.0" encoding="utf-8"?>
<comments xmlns="http://schemas.openxmlformats.org/spreadsheetml/2006/main">
  <authors>
    <author>lenovo</author>
  </authors>
  <commentList>
    <comment ref="D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1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12.08.13; отраб.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06.08.14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12.07.16</t>
        </r>
      </text>
    </comment>
    <comment ref="N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30.08.17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22.07.18</t>
        </r>
      </text>
    </comment>
    <comment ref="D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1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 отраб.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15.10.14</t>
        </r>
      </text>
    </comment>
    <comment ref="J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L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11.10.16</t>
        </r>
      </text>
    </comment>
    <comment ref="N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29.08.17</t>
        </r>
      </text>
    </comment>
    <comment ref="P1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30.10.18</t>
        </r>
      </text>
    </comment>
    <comment ref="D1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02.06.14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09.06.15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L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02.06.17</t>
        </r>
      </text>
    </comment>
    <comment ref="N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12.03.18</t>
        </r>
      </text>
    </comment>
    <comment ref="P1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20.06.18; 8900 - перенесла из электричества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1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22.08.13; отраб.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04.08.14</t>
        </r>
      </text>
    </comment>
    <comment ref="L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03.02.17</t>
        </r>
      </text>
    </comment>
    <comment ref="P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28.08.18; 29.08.18; 30.04.19</t>
        </r>
      </text>
    </comment>
    <comment ref="D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1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15.07.14; 31.07.14</t>
        </r>
      </text>
    </comment>
    <comment ref="J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25.06.15</t>
        </r>
      </text>
    </comment>
    <comment ref="L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20.04.17</t>
        </r>
      </text>
    </comment>
    <comment ref="N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18.04.18</t>
        </r>
      </text>
    </comment>
    <comment ref="P1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16.04.19</t>
        </r>
      </text>
    </comment>
    <comment ref="D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1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 отраб.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08.07.14; 31.07.14</t>
        </r>
      </text>
    </comment>
    <comment ref="J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08.07.15</t>
        </r>
      </text>
    </comment>
    <comment ref="L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N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23.05.18</t>
        </r>
      </text>
    </comment>
    <comment ref="P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04.03.19</t>
        </r>
      </text>
    </comment>
    <comment ref="F1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06.10.14</t>
        </r>
      </text>
    </comment>
    <comment ref="J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29.02.16</t>
        </r>
      </text>
    </comment>
    <comment ref="L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01.11.16</t>
        </r>
      </text>
    </comment>
    <comment ref="N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12.03.18</t>
        </r>
      </text>
    </comment>
    <comment ref="P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05.11.18; 14.04.19; перенесла 10000 в электричество</t>
        </r>
      </text>
    </comment>
    <comment ref="D1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18.02.14</t>
        </r>
      </text>
    </comment>
    <comment ref="H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J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P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21.08.18</t>
        </r>
      </text>
    </comment>
    <comment ref="D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1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19.07.13</t>
        </r>
      </text>
    </comment>
    <comment ref="H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30.12.15</t>
        </r>
      </text>
    </comment>
    <comment ref="L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18.05.17</t>
        </r>
      </text>
    </comment>
    <comment ref="N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12.04.18</t>
        </r>
      </text>
    </comment>
    <comment ref="P1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01.02.19</t>
        </r>
      </text>
    </comment>
    <comment ref="D2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09.09.13; отраб.</t>
        </r>
      </text>
    </comment>
    <comment ref="H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08.09.14</t>
        </r>
      </text>
    </comment>
    <comment ref="J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21.10.15</t>
        </r>
      </text>
    </comment>
    <comment ref="L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15.08.16</t>
        </r>
      </text>
    </comment>
    <comment ref="N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26.06.17</t>
        </r>
      </text>
    </comment>
    <comment ref="P2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04.07.18</t>
        </r>
      </text>
    </comment>
    <comment ref="D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вед.18</t>
        </r>
      </text>
    </comment>
    <comment ref="F2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19.06.13</t>
        </r>
      </text>
    </comment>
    <comment ref="H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23.06.14</t>
        </r>
      </text>
    </comment>
    <comment ref="J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03.07.15</t>
        </r>
      </text>
    </comment>
    <comment ref="L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26.07.16</t>
        </r>
      </text>
    </comment>
    <comment ref="N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20.06.17</t>
        </r>
      </text>
    </comment>
    <comment ref="P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13.06.18</t>
        </r>
      </text>
    </comment>
    <comment ref="D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2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11.07.13; отраб.</t>
        </r>
      </text>
    </comment>
    <comment ref="H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16.09.14</t>
        </r>
      </text>
    </comment>
    <comment ref="J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26.10.15</t>
        </r>
      </text>
    </comment>
    <comment ref="L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N2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03.10.17</t>
        </r>
      </text>
    </comment>
    <comment ref="D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2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18.07.13; 06.09.13; отраб.</t>
        </r>
      </text>
    </comment>
    <comment ref="H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11.08.14</t>
        </r>
      </text>
    </comment>
    <comment ref="J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L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20.07.16;12.09.16</t>
        </r>
      </text>
    </comment>
    <comment ref="N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29.06.17</t>
        </r>
      </text>
    </comment>
    <comment ref="P2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12.07.18</t>
        </r>
      </text>
    </comment>
    <comment ref="D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2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18.06.13; 25.07.14; 01.08.14; решение собрания 01.06.13 г.</t>
        </r>
      </text>
    </comment>
    <comment ref="H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10.07.15</t>
        </r>
      </text>
    </comment>
    <comment ref="L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22.07.16</t>
        </r>
      </text>
    </comment>
    <comment ref="N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15.06.17</t>
        </r>
      </text>
    </comment>
    <comment ref="P2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15.07.18</t>
        </r>
      </text>
    </comment>
    <comment ref="D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решение собрания 01.06.13 г.</t>
        </r>
      </text>
    </comment>
    <comment ref="F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10.09.13; 27.05.14</t>
        </r>
      </text>
    </comment>
    <comment ref="H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11.06.15</t>
        </r>
      </text>
    </comment>
    <comment ref="J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22.08.16</t>
        </r>
      </text>
    </comment>
    <comment ref="N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06.09.17</t>
        </r>
      </text>
    </comment>
    <comment ref="D2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2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собр. 24.08.13 г.</t>
        </r>
      </text>
    </comment>
    <comment ref="H2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собрание 23.08.14 г.</t>
        </r>
      </text>
    </comment>
    <comment ref="D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2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22.07.13; 26.08.13</t>
        </r>
      </text>
    </comment>
    <comment ref="H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19.06.14; 07.08.14; 04.09.14</t>
        </r>
      </text>
    </comment>
    <comment ref="J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18.07.16; 30.06.15</t>
        </r>
      </text>
    </comment>
    <comment ref="L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26.06.17</t>
        </r>
      </text>
    </comment>
    <comment ref="N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15.11.17</t>
        </r>
      </text>
    </comment>
    <comment ref="P2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25.07.18</t>
        </r>
      </text>
    </comment>
    <comment ref="D2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27.09.13</t>
        </r>
      </text>
    </comment>
    <comment ref="H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24.09.14</t>
        </r>
      </text>
    </comment>
    <comment ref="J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13.10.15</t>
        </r>
      </text>
    </comment>
    <comment ref="L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20.10.16</t>
        </r>
      </text>
    </comment>
    <comment ref="N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25.10.17</t>
        </r>
      </text>
    </comment>
    <comment ref="P2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30.10.18</t>
        </r>
      </text>
    </comment>
    <comment ref="D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17.07.13;отраб.</t>
        </r>
      </text>
    </comment>
    <comment ref="H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</t>
        </r>
      </text>
    </comment>
    <comment ref="J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16.07.15</t>
        </r>
      </text>
    </comment>
    <comment ref="L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N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23.06.17</t>
        </r>
      </text>
    </comment>
    <comment ref="P2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01.07.18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17.10.13; отраб.</t>
        </r>
      </text>
    </comment>
    <comment ref="H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зачет (реш. правл.)</t>
        </r>
      </text>
    </comment>
    <comment ref="J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07.04.16</t>
        </r>
      </text>
    </comment>
    <comment ref="L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10.03.17</t>
        </r>
      </text>
    </comment>
    <comment ref="N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25.03.18</t>
        </r>
      </text>
    </comment>
    <comment ref="P3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13.03.19</t>
        </r>
      </text>
    </comment>
    <comment ref="D3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02.12.13; 12.09.14</t>
        </r>
      </text>
    </comment>
    <comment ref="H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16.06.15</t>
        </r>
      </text>
    </comment>
    <comment ref="J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24.12.15</t>
        </r>
      </text>
    </comment>
    <comment ref="L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03.01.17; перенесла 400 руб. из электричества 09.06.19</t>
        </r>
      </text>
    </comment>
    <comment ref="N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27.11.17</t>
        </r>
      </text>
    </comment>
    <comment ref="P3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11.10.18</t>
        </r>
      </text>
    </comment>
    <comment ref="D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3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26.06.13; 27.06.13;18.11.13</t>
        </r>
      </text>
    </comment>
    <comment ref="H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04.07.14</t>
        </r>
      </text>
    </comment>
    <comment ref="J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02.07.15</t>
        </r>
      </text>
    </comment>
    <comment ref="L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27.09.16</t>
        </r>
      </text>
    </comment>
    <comment ref="N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09.11.17</t>
        </r>
      </text>
    </comment>
    <comment ref="P3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11.10.18</t>
        </r>
      </text>
    </comment>
    <comment ref="D3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25.10.13</t>
        </r>
      </text>
    </comment>
    <comment ref="H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19.06.14; 24.12.14</t>
        </r>
      </text>
    </comment>
    <comment ref="L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03.10.16</t>
        </r>
      </text>
    </comment>
    <comment ref="N3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08.11.17</t>
        </r>
      </text>
    </commen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вед.19</t>
        </r>
      </text>
    </comment>
    <comment ref="F3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25.06.13; отраб.</t>
        </r>
      </text>
    </comment>
    <comment ref="H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29.07.14</t>
        </r>
      </text>
    </comment>
    <comment ref="J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02.02.16</t>
        </r>
      </text>
    </comment>
    <comment ref="L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15.05.17</t>
        </r>
      </text>
    </comment>
    <comment ref="N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02.10.17</t>
        </r>
      </text>
    </comment>
    <comment ref="P3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29.05.19</t>
        </r>
      </text>
    </comment>
    <comment ref="D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20.07.12</t>
        </r>
      </text>
    </comment>
    <comment ref="F3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09.07.13; отраб.</t>
        </r>
      </text>
    </comment>
    <comment ref="H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07.08.14</t>
        </r>
      </text>
    </comment>
    <comment ref="J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10.09.15</t>
        </r>
      </text>
    </comment>
    <comment ref="L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19.07.16</t>
        </r>
      </text>
    </comment>
    <comment ref="N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07.09.17</t>
        </r>
      </text>
    </comment>
    <comment ref="P3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12.08.18</t>
        </r>
      </text>
    </comment>
    <comment ref="D3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13.09.13; 16.09.15</t>
        </r>
      </text>
    </comment>
    <comment ref="H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08.10.14; 16.09.15</t>
        </r>
      </text>
    </comment>
    <comment ref="J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16.09.15</t>
        </r>
      </text>
    </comment>
    <comment ref="L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28.07.16</t>
        </r>
      </text>
    </comment>
    <comment ref="N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08.11.17</t>
        </r>
      </text>
    </comment>
    <comment ref="P3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20.06.18</t>
        </r>
      </text>
    </comment>
    <comment ref="D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3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29.07.13; отраб.</t>
        </r>
      </text>
    </comment>
    <comment ref="H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01.10.14</t>
        </r>
      </text>
    </comment>
    <comment ref="J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04.07.16</t>
        </r>
      </text>
    </comment>
    <comment ref="L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N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03.07.17</t>
        </r>
      </text>
    </comment>
    <comment ref="P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10.10.18</t>
        </r>
      </text>
    </comment>
    <comment ref="D3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F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17.02.13</t>
        </r>
      </text>
    </comment>
    <comment ref="H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17.09.14</t>
        </r>
      </text>
    </comment>
    <comment ref="J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28.09.15</t>
        </r>
      </text>
    </comment>
    <comment ref="L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26.05.17</t>
        </r>
      </text>
    </comment>
    <comment ref="N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24.11.17</t>
        </r>
      </text>
    </comment>
    <comment ref="P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02.06.19</t>
        </r>
      </text>
    </comment>
    <comment ref="D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3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26.06.13</t>
        </r>
      </text>
    </comment>
    <comment ref="H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26.06.15</t>
        </r>
      </text>
    </comment>
    <comment ref="L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29.06.16; 04.08.16</t>
        </r>
      </text>
    </comment>
    <comment ref="N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18.07.17</t>
        </r>
      </text>
    </comment>
    <comment ref="P3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27.06.18</t>
        </r>
      </text>
    </comment>
    <comment ref="D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4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 отраб.</t>
        </r>
      </text>
    </comment>
    <comment ref="H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17.06.14</t>
        </r>
      </text>
    </comment>
    <comment ref="J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19.06.15</t>
        </r>
      </text>
    </comment>
    <comment ref="L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13.07.16</t>
        </r>
      </text>
    </comment>
    <comment ref="N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16.06.17</t>
        </r>
      </text>
    </comment>
    <comment ref="P4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22.06.18</t>
        </r>
      </text>
    </comment>
    <comment ref="D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28.08.13</t>
        </r>
      </text>
    </comment>
    <comment ref="H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21.07.15</t>
        </r>
      </text>
    </comment>
    <comment ref="L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18.07.16</t>
        </r>
      </text>
    </comment>
    <comment ref="N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26.07.17</t>
        </r>
      </text>
    </comment>
    <comment ref="P4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16.07.18</t>
        </r>
      </text>
    </comment>
    <comment ref="D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</t>
        </r>
      </text>
    </comment>
    <comment ref="F4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15.07.13</t>
        </r>
      </text>
    </comment>
    <comment ref="H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06.09.16</t>
        </r>
      </text>
    </comment>
    <comment ref="N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</t>
        </r>
      </text>
    </comment>
    <comment ref="P4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18.10.18</t>
        </r>
      </text>
    </comment>
    <comment ref="D4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05.09.13; отраб.</t>
        </r>
      </text>
    </comment>
    <comment ref="H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23.06.14</t>
        </r>
      </text>
    </comment>
    <comment ref="J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</t>
        </r>
      </text>
    </comment>
    <comment ref="N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30.08.17</t>
        </r>
      </text>
    </comment>
    <comment ref="P4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03.10.18</t>
        </r>
      </text>
    </comment>
    <comment ref="D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4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27.06.13;отраб.</t>
        </r>
      </text>
    </comment>
    <comment ref="H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17.08.16</t>
        </r>
      </text>
    </comment>
    <comment ref="N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05.07.17</t>
        </r>
      </text>
    </comment>
    <comment ref="P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29.07.18</t>
        </r>
      </text>
    </comment>
    <comment ref="D4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22.10.13</t>
        </r>
      </text>
    </comment>
    <comment ref="H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05.08.14; 17.09.14</t>
        </r>
      </text>
    </comment>
    <comment ref="J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03.09.15</t>
        </r>
      </text>
    </comment>
    <comment ref="L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19.09.16</t>
        </r>
      </text>
    </comment>
    <comment ref="N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28.08.17</t>
        </r>
      </text>
    </comment>
    <comment ref="P4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03.01.19</t>
        </r>
      </text>
    </comment>
    <comment ref="D4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22.10.13; отраб.</t>
        </r>
      </text>
    </comment>
    <comment ref="H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12.08.14</t>
        </r>
      </text>
    </comment>
    <comment ref="J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15.07.15</t>
        </r>
      </text>
    </comment>
    <comment ref="L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05.08.16</t>
        </r>
      </text>
    </comment>
    <comment ref="N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13.10.17</t>
        </r>
      </text>
    </comment>
    <comment ref="P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19.07.18</t>
        </r>
      </text>
    </comment>
    <comment ref="D4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4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10.07.13</t>
        </r>
      </text>
    </comment>
    <comment ref="H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30.12.14</t>
        </r>
      </text>
    </comment>
    <comment ref="J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02.02.16; 26.05.16</t>
        </r>
      </text>
    </comment>
    <comment ref="L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03.08.16</t>
        </r>
      </text>
    </comment>
    <comment ref="N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13.10.17</t>
        </r>
      </text>
    </comment>
    <comment ref="P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19.07.18</t>
        </r>
      </text>
    </comment>
    <comment ref="D4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29.04.14</t>
        </r>
      </text>
    </comment>
    <comment ref="H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07.10.14</t>
        </r>
      </text>
    </comment>
    <comment ref="J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24.06.15</t>
        </r>
      </text>
    </comment>
    <comment ref="L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25.07.16</t>
        </r>
      </text>
    </comment>
    <comment ref="N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29.08.17</t>
        </r>
      </text>
    </comment>
    <comment ref="P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26.07.18</t>
        </r>
      </text>
    </comment>
    <comment ref="D4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вед.16</t>
        </r>
      </text>
    </comment>
    <comment ref="F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29.04.14</t>
        </r>
      </text>
    </comment>
    <comment ref="L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25.07.16</t>
        </r>
      </text>
    </comment>
    <comment ref="N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29.08.17</t>
        </r>
      </text>
    </comment>
    <comment ref="P4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22.08.18</t>
        </r>
      </text>
    </comment>
    <comment ref="D5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30.09.13; отраб.</t>
        </r>
      </text>
    </comment>
    <comment ref="H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17.02.16; 04.07.16</t>
        </r>
      </text>
    </comment>
    <comment ref="L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07.12.16</t>
        </r>
      </text>
    </comment>
    <comment ref="N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25.03.18</t>
        </r>
      </text>
    </comment>
    <comment ref="P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26.03.19</t>
        </r>
      </text>
    </comment>
    <comment ref="D5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23.07.13</t>
        </r>
      </text>
    </comment>
    <comment ref="H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14.10.14</t>
        </r>
      </text>
    </comment>
    <comment ref="J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23.09.15; 29.09.15</t>
        </r>
      </text>
    </comment>
    <comment ref="N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30.08.17</t>
        </r>
      </text>
    </comment>
    <comment ref="P5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18.10.18</t>
        </r>
      </text>
    </comment>
    <comment ref="D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18.06.12</t>
        </r>
      </text>
    </comment>
    <comment ref="F5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24.06.13;22.01.14; отраб.</t>
        </r>
      </text>
    </comment>
    <comment ref="H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25.08.14</t>
        </r>
      </text>
    </comment>
    <comment ref="J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18.05.16</t>
        </r>
      </text>
    </comment>
    <comment ref="L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01.03.17;10.04.17; 26.04.17</t>
        </r>
      </text>
    </comment>
    <comment ref="N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02.10.17</t>
        </r>
      </text>
    </comment>
    <comment ref="P5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22.04.19</t>
        </r>
      </text>
    </comment>
    <comment ref="D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F5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</t>
        </r>
      </text>
    </comment>
    <comment ref="H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30.09.14</t>
        </r>
      </text>
    </comment>
    <comment ref="J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26.08.15</t>
        </r>
      </text>
    </comment>
    <comment ref="L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10.10.16</t>
        </r>
      </text>
    </comment>
    <comment ref="N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13.11.17</t>
        </r>
      </text>
    </comment>
    <comment ref="P5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11.02.19</t>
        </r>
      </text>
    </comment>
    <comment ref="D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</t>
        </r>
      </text>
    </comment>
    <comment ref="H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23.07.14</t>
        </r>
      </text>
    </comment>
    <comment ref="J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18.08.15</t>
        </r>
      </text>
    </comment>
    <comment ref="L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03.08.16</t>
        </r>
      </text>
    </comment>
    <comment ref="N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13.10.17</t>
        </r>
      </text>
    </comment>
    <comment ref="P5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19.07.18</t>
        </r>
      </text>
    </comment>
    <comment ref="D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09.07.13</t>
        </r>
      </text>
    </comment>
    <comment ref="H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29.06.15</t>
        </r>
      </text>
    </comment>
    <comment ref="L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11.07.16</t>
        </r>
      </text>
    </comment>
    <comment ref="N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15.06.17</t>
        </r>
      </text>
    </comment>
    <comment ref="P5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19.07.18</t>
        </r>
      </text>
    </comment>
    <comment ref="D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5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08.07.13; 30.12.13</t>
        </r>
      </text>
    </comment>
    <comment ref="H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06.10.14</t>
        </r>
      </text>
    </comment>
    <comment ref="J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17.07.15</t>
        </r>
      </text>
    </comment>
    <comment ref="L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08.08.16</t>
        </r>
      </text>
    </comment>
    <comment ref="N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31.08.17</t>
        </r>
      </text>
    </comment>
    <comment ref="P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22.06.18</t>
        </r>
      </text>
    </comment>
    <comment ref="D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5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02.07.13;10.06.14</t>
        </r>
      </text>
    </comment>
    <comment ref="H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10.06.14</t>
        </r>
      </text>
    </comment>
    <comment ref="J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26.06.15</t>
        </r>
      </text>
    </comment>
    <comment ref="L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11.07.16</t>
        </r>
      </text>
    </comment>
    <comment ref="N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15.06.17</t>
        </r>
      </text>
    </comment>
    <comment ref="P5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20.06.18</t>
        </r>
      </text>
    </comment>
    <comment ref="D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5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27.06.13</t>
        </r>
      </text>
    </comment>
    <comment ref="H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17.07.14</t>
        </r>
      </text>
    </comment>
    <comment ref="J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10.09.15</t>
        </r>
      </text>
    </comment>
    <comment ref="L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N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22.06.17</t>
        </r>
      </text>
    </comment>
    <comment ref="P5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05.09.18</t>
        </r>
      </text>
    </comment>
    <comment ref="D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F6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28.06.13; отраб.</t>
        </r>
      </text>
    </comment>
    <comment ref="H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21.07.14</t>
        </r>
      </text>
    </comment>
    <comment ref="J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09.10.15</t>
        </r>
      </text>
    </comment>
    <comment ref="L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07.10.16</t>
        </r>
      </text>
    </comment>
    <comment ref="N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01.09.17</t>
        </r>
      </text>
    </comment>
    <comment ref="P6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11.10.18</t>
        </r>
      </text>
    </comment>
    <comment ref="D6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вед.6</t>
        </r>
      </text>
    </comment>
    <comment ref="F6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30.07.13; отраб.</t>
        </r>
      </text>
    </comment>
    <comment ref="H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22.09.14</t>
        </r>
      </text>
    </comment>
    <comment ref="J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L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02.09.16</t>
        </r>
      </text>
    </comment>
    <comment ref="N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</t>
        </r>
      </text>
    </comment>
    <comment ref="P6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05.09.18</t>
        </r>
      </text>
    </comment>
    <comment ref="D6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F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12.12.13</t>
        </r>
      </text>
    </comment>
    <comment ref="H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17.06.15</t>
        </r>
      </text>
    </comment>
    <comment ref="J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30.06.16</t>
        </r>
      </text>
    </comment>
    <comment ref="N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24.12.17</t>
        </r>
      </text>
    </comment>
    <comment ref="P6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09.06.19</t>
        </r>
      </text>
    </comment>
    <comment ref="D6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вед.18</t>
        </r>
      </text>
    </comment>
    <comment ref="F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18.11.13; отраб.</t>
        </r>
      </text>
    </comment>
    <comment ref="H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22.8.14</t>
        </r>
      </text>
    </comment>
    <comment ref="J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19.10.15</t>
        </r>
      </text>
    </comment>
    <comment ref="L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15.09.16</t>
        </r>
      </text>
    </comment>
    <comment ref="N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11.09.17</t>
        </r>
      </text>
    </comment>
    <comment ref="P6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09.09.18</t>
        </r>
      </text>
    </comment>
    <comment ref="D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6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03.07.13</t>
        </r>
      </text>
    </comment>
    <comment ref="N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19.09.17</t>
        </r>
      </text>
    </comment>
    <comment ref="P6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15.06.18</t>
        </r>
      </text>
    </comment>
    <comment ref="D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вед.1; вед.4</t>
        </r>
      </text>
    </comment>
    <comment ref="F6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</t>
        </r>
      </text>
    </comment>
    <comment ref="H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07.08.14</t>
        </r>
      </text>
    </comment>
    <comment ref="J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01.10.15</t>
        </r>
      </text>
    </comment>
    <comment ref="L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12.09.16</t>
        </r>
      </text>
    </comment>
    <comment ref="N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08.09.17</t>
        </r>
      </text>
    </comment>
    <comment ref="P6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15.06.18</t>
        </r>
      </text>
    </comment>
    <comment ref="D6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</t>
        </r>
      </text>
    </comment>
    <comment ref="F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25.02.14; 22.08.14</t>
        </r>
      </text>
    </comment>
    <comment ref="H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07.07.15</t>
        </r>
      </text>
    </comment>
    <comment ref="J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10.06.16</t>
        </r>
      </text>
    </comment>
    <comment ref="L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19.05.17</t>
        </r>
      </text>
    </comment>
    <comment ref="N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20.09.17</t>
        </r>
      </text>
    </comment>
    <comment ref="D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F6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06.08.13</t>
        </r>
      </text>
    </comment>
    <comment ref="H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10.09.14</t>
        </r>
      </text>
    </comment>
    <comment ref="J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05.10.15; 07.08.15</t>
        </r>
      </text>
    </comment>
    <comment ref="L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02.09.16</t>
        </r>
      </text>
    </comment>
    <comment ref="N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31.10.17</t>
        </r>
      </text>
    </comment>
    <comment ref="P6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02.11.18</t>
        </r>
      </text>
    </comment>
    <comment ref="D6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30.07.12</t>
        </r>
      </text>
    </comment>
    <comment ref="H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16.06.14; 19.03.15</t>
        </r>
      </text>
    </comment>
    <comment ref="J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13.05.16; 12.10.16</t>
        </r>
      </text>
    </comment>
    <comment ref="L6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15.03.17</t>
        </r>
      </text>
    </comment>
    <comment ref="D6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28.06.13</t>
        </r>
      </text>
    </comment>
    <comment ref="F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14.04.14</t>
        </r>
      </text>
    </comment>
    <comment ref="J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27.07.15</t>
        </r>
      </text>
    </comment>
    <comment ref="L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21.09.16; 24.01.17</t>
        </r>
      </text>
    </comment>
    <comment ref="P6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26.09.18</t>
        </r>
      </text>
    </comment>
    <comment ref="D7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L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22.05.17</t>
        </r>
      </text>
    </comment>
    <comment ref="P7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12.06.18; 07.06.19</t>
        </r>
      </text>
    </comment>
    <comment ref="D7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вед.10</t>
        </r>
      </text>
    </comment>
    <comment ref="F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21.10.13</t>
        </r>
      </text>
    </comment>
    <comment ref="H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13.10.14</t>
        </r>
      </text>
    </comment>
    <comment ref="J71" authorId="0">
      <text>
        <r>
          <rPr>
            <sz val="9"/>
            <color indexed="81"/>
            <rFont val="Tahoma"/>
            <charset val="1"/>
          </rPr>
          <t>01.09.15</t>
        </r>
      </text>
    </comment>
    <comment ref="L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21.10.16</t>
        </r>
      </text>
    </comment>
    <comment ref="N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24.10.17</t>
        </r>
      </text>
    </comment>
    <comment ref="P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12.10.18</t>
        </r>
      </text>
    </comment>
    <comment ref="D7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вед.8; вед.15</t>
        </r>
      </text>
    </comment>
    <comment ref="F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16.10.13</t>
        </r>
      </text>
    </comment>
    <comment ref="H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15.10.14</t>
        </r>
      </text>
    </comment>
    <comment ref="J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27.10.15</t>
        </r>
      </text>
    </comment>
    <comment ref="L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31.10.16</t>
        </r>
      </text>
    </comment>
    <comment ref="N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09.11.17</t>
        </r>
      </text>
    </comment>
    <comment ref="P7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28.02.19</t>
        </r>
      </text>
    </comment>
    <comment ref="D7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23.11.12</t>
        </r>
      </text>
    </comment>
    <comment ref="F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18.09.13</t>
        </r>
      </text>
    </comment>
    <comment ref="H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24.06.14; 27.08.14</t>
        </r>
      </text>
    </comment>
    <comment ref="J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17.06.16</t>
        </r>
      </text>
    </comment>
    <comment ref="P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06.06.18; 07.06.19</t>
        </r>
      </text>
    </comment>
    <comment ref="D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</t>
        </r>
      </text>
    </comment>
    <comment ref="F7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20.06.13; 19.09.13</t>
        </r>
      </text>
    </comment>
    <comment ref="H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24.06.15</t>
        </r>
      </text>
    </comment>
    <comment ref="L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10.08.16</t>
        </r>
      </text>
    </comment>
    <comment ref="N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29.06.17</t>
        </r>
      </text>
    </comment>
    <comment ref="P7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03.07.18</t>
        </r>
      </text>
    </comment>
    <comment ref="D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F7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24.06.13;11.10.13</t>
        </r>
      </text>
    </comment>
    <comment ref="H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08.05.14; 27.08.14</t>
        </r>
      </text>
    </comment>
    <comment ref="J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08.06.15</t>
        </r>
      </text>
    </comment>
    <comment ref="L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04.07.16</t>
        </r>
      </text>
    </comment>
    <comment ref="N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13.06.17</t>
        </r>
      </text>
    </comment>
    <comment ref="P7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26.06.18; перенесла 700 в электричество</t>
        </r>
      </text>
    </comment>
    <comment ref="D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7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02.07.13;10.09.13</t>
        </r>
      </text>
    </comment>
    <comment ref="H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09.06.14</t>
        </r>
      </text>
    </comment>
    <comment ref="J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08.06.15</t>
        </r>
      </text>
    </comment>
    <comment ref="L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29.06.16</t>
        </r>
      </text>
    </comment>
    <comment ref="N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16.06.17</t>
        </r>
      </text>
    </comment>
    <comment ref="P7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19.06.18</t>
        </r>
      </text>
    </comment>
    <comment ref="D7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вед.20</t>
        </r>
      </text>
    </comment>
    <comment ref="F7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05.07.13; 28.08.13; отраб.</t>
        </r>
      </text>
    </comment>
    <comment ref="H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18.07.14; 04.08.14</t>
        </r>
      </text>
    </comment>
    <comment ref="J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25.08.15;04.08.14</t>
        </r>
      </text>
    </comment>
    <comment ref="L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09.08.16</t>
        </r>
      </text>
    </comment>
    <comment ref="N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05.07.17</t>
        </r>
      </text>
    </comment>
    <comment ref="P7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26.06.18</t>
        </r>
      </text>
    </comment>
    <comment ref="D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вед.12</t>
        </r>
      </text>
    </comment>
    <comment ref="F7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09.08.13</t>
        </r>
      </text>
    </comment>
    <comment ref="H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26.06.14</t>
        </r>
      </text>
    </comment>
    <comment ref="J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03.11.16</t>
        </r>
      </text>
    </comment>
    <comment ref="N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27.10.17</t>
        </r>
      </text>
    </comment>
    <comment ref="P7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03.04.19; 05.06.19</t>
        </r>
      </text>
    </comment>
    <comment ref="D7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вед.13</t>
        </r>
      </text>
    </comment>
    <comment ref="F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15.10.13</t>
        </r>
      </text>
    </comment>
    <comment ref="H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26.09.14</t>
        </r>
      </text>
    </comment>
    <comment ref="J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03.11.15</t>
        </r>
      </text>
    </comment>
    <comment ref="L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01.11.16</t>
        </r>
      </text>
    </comment>
    <comment ref="N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17.10.17</t>
        </r>
      </text>
    </comment>
    <comment ref="P7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23.10.18</t>
        </r>
      </text>
    </comment>
    <comment ref="D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вед.3; вед.8</t>
        </r>
      </text>
    </comment>
    <comment ref="F8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08.07.13;реш.собр. 24.08.13; отраб.</t>
        </r>
      </text>
    </comment>
    <comment ref="H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11.12.15</t>
        </r>
      </text>
    </comment>
    <comment ref="L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07.02.17</t>
        </r>
      </text>
    </comment>
    <comment ref="N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28.03.18</t>
        </r>
      </text>
    </comment>
    <comment ref="P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28.10.18</t>
        </r>
      </text>
    </comment>
    <comment ref="D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вед.4; вед.10; вед.14</t>
        </r>
      </text>
    </comment>
    <comment ref="F8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20.06.13; 16.07.13; 28.03.14</t>
        </r>
      </text>
    </comment>
    <comment ref="H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28.03.14;26.05.14; 21.07.14; 19.09.14</t>
        </r>
      </text>
    </comment>
    <comment ref="J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18.03.15; 18.08.15</t>
        </r>
      </text>
    </comment>
    <comment ref="L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09.02.16; 01.07.16; 21.02.17</t>
        </r>
      </text>
    </comment>
    <comment ref="N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19.06.17</t>
        </r>
      </text>
    </comment>
    <comment ref="P8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07.03.18; 19.08.18; 17.03.19</t>
        </r>
      </text>
    </comment>
    <comment ref="D8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вед.8</t>
        </r>
      </text>
    </comment>
    <comment ref="F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26.09.13</t>
        </r>
      </text>
    </comment>
    <comment ref="H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11.06.14</t>
        </r>
      </text>
    </comment>
    <comment ref="J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12.08.16</t>
        </r>
      </text>
    </comment>
    <comment ref="N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27.06.17;28.08.17</t>
        </r>
      </text>
    </comment>
    <comment ref="P8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19.07.18</t>
        </r>
      </text>
    </comment>
    <comment ref="D8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F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18.10.13; отраб.</t>
        </r>
      </text>
    </comment>
    <comment ref="H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15.09.14</t>
        </r>
      </text>
    </comment>
    <comment ref="J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22.07.15</t>
        </r>
      </text>
    </comment>
    <comment ref="L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05.09.16</t>
        </r>
      </text>
    </comment>
    <comment ref="N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14.11.17</t>
        </r>
      </text>
    </comment>
    <comment ref="P8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23.09.18</t>
        </r>
      </text>
    </comment>
    <comment ref="D8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вед.14</t>
        </r>
      </text>
    </comment>
    <comment ref="F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22.11.13; 29.01.14;</t>
        </r>
      </text>
    </comment>
    <comment ref="H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17.11.14</t>
        </r>
      </text>
    </comment>
    <comment ref="J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05.10.15</t>
        </r>
      </text>
    </comment>
    <comment ref="L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10.10.16</t>
        </r>
      </text>
    </comment>
    <comment ref="N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10.10.17</t>
        </r>
      </text>
    </comment>
    <comment ref="P8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02.10.18</t>
        </r>
      </text>
    </comment>
    <comment ref="D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вед.9; вед.15</t>
        </r>
      </text>
    </comment>
    <comment ref="F8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22.07.14; 10.08.15</t>
        </r>
      </text>
    </comment>
    <comment ref="J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12.01.16</t>
        </r>
      </text>
    </comment>
    <comment ref="L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07.03.17</t>
        </r>
      </text>
    </comment>
    <comment ref="N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07.12.17</t>
        </r>
      </text>
    </comment>
    <comment ref="P8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07.03.19</t>
        </r>
      </text>
    </comment>
    <comment ref="D8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вед.5; вед.9</t>
        </r>
      </text>
    </comment>
    <comment ref="F8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03.09.13; 11.06.14</t>
        </r>
      </text>
    </comment>
    <comment ref="H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15.07.14; 27.11.14</t>
        </r>
      </text>
    </comment>
    <comment ref="J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06.01.16;05.02.16;10.03.16;14.06.16; 14.06.16</t>
        </r>
      </text>
    </comment>
    <comment ref="N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23.08.17</t>
        </r>
      </text>
    </comment>
    <comment ref="P8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14.12.18; 16.01.19</t>
        </r>
      </text>
    </comment>
    <comment ref="D8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вед.10</t>
        </r>
      </text>
    </comment>
    <comment ref="H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14.08.14</t>
        </r>
      </text>
    </comment>
    <comment ref="J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06.07.16</t>
        </r>
      </text>
    </comment>
    <comment ref="P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22.05.19</t>
        </r>
      </text>
    </comment>
    <comment ref="D88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вед.15</t>
        </r>
      </text>
    </comment>
    <comment ref="F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14.04.14</t>
        </r>
      </text>
    </comment>
    <comment ref="J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27.07.15</t>
        </r>
      </text>
    </comment>
    <comment ref="L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21.09.16</t>
        </r>
      </text>
    </comment>
    <comment ref="P8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04.09.18</t>
        </r>
      </text>
    </comment>
    <comment ref="D89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вед.20</t>
        </r>
      </text>
    </comment>
    <comment ref="F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28.05.14</t>
        </r>
      </text>
    </comment>
    <comment ref="J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14.10.15</t>
        </r>
      </text>
    </comment>
    <comment ref="L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11.08.16</t>
        </r>
      </text>
    </comment>
    <comment ref="P89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27.07.18</t>
        </r>
      </text>
    </comment>
    <comment ref="D9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вед.19</t>
        </r>
      </text>
    </comment>
    <comment ref="F90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07.08.13; отраб.</t>
        </r>
      </text>
    </comment>
    <comment ref="H9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22.08.14</t>
        </r>
      </text>
    </comment>
    <comment ref="J9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19.01.16; 20.04.16; 20.05.15</t>
        </r>
      </text>
    </comment>
    <comment ref="L9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29.09.16</t>
        </r>
      </text>
    </comment>
    <comment ref="N9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22.08.17</t>
        </r>
      </text>
    </comment>
    <comment ref="P9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18.11.18;18.12.18</t>
        </r>
      </text>
    </comment>
    <comment ref="D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вед.3</t>
        </r>
      </text>
    </comment>
    <comment ref="F91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24.07.13; 05.08.13</t>
        </r>
      </text>
    </comment>
    <comment ref="H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19.08.14</t>
        </r>
      </text>
    </comment>
    <comment ref="J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01.06.15</t>
        </r>
      </text>
    </comment>
    <comment ref="L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05.07.16; 03.10.16</t>
        </r>
      </text>
    </comment>
    <comment ref="N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03.07.17</t>
        </r>
      </text>
    </comment>
    <comment ref="P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30.04.19</t>
        </r>
      </text>
    </comment>
    <comment ref="D92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вед.21</t>
        </r>
      </text>
    </comment>
    <comment ref="J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04.09.15</t>
        </r>
      </text>
    </comment>
    <comment ref="N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10.07.17</t>
        </r>
      </text>
    </comment>
    <comment ref="D93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вед.11</t>
        </r>
      </text>
    </comment>
    <comment ref="F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04.12.13; отраб.</t>
        </r>
      </text>
    </comment>
    <comment ref="H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24.12.14</t>
        </r>
      </text>
    </comment>
    <comment ref="J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06.01.16</t>
        </r>
      </text>
    </comment>
    <comment ref="L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26.04.17</t>
        </r>
      </text>
    </comment>
    <comment ref="N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06.05.18</t>
        </r>
      </text>
    </comment>
    <comment ref="P9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26.04.19</t>
        </r>
      </text>
    </comment>
    <comment ref="F94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23.08.13</t>
        </r>
      </text>
    </comment>
    <comment ref="H9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13.04.15</t>
        </r>
      </text>
    </comment>
    <comment ref="L9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02.06.17</t>
        </r>
      </text>
    </comment>
    <comment ref="N9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25.05.18</t>
        </r>
      </text>
    </comment>
    <comment ref="P9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14.04.19; перенесла 2400 из электричества</t>
        </r>
      </text>
    </comment>
    <comment ref="D9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вед.3</t>
        </r>
      </text>
    </comment>
    <comment ref="F95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18.06.13</t>
        </r>
      </text>
    </comment>
    <comment ref="H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27.05.14; 23.06.15</t>
        </r>
      </text>
    </comment>
    <comment ref="J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04.05.16; 02.06.15</t>
        </r>
      </text>
    </comment>
    <comment ref="L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02.05.17</t>
        </r>
      </text>
    </comment>
    <comment ref="N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03.05.18</t>
        </r>
      </text>
    </comment>
    <comment ref="P9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10.05.19</t>
        </r>
      </text>
    </comment>
    <comment ref="D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13.05.13</t>
        </r>
      </text>
    </comment>
    <comment ref="F96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08.08.13; отраб.</t>
        </r>
      </text>
    </comment>
    <comment ref="H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08.07.14; 30.10.14</t>
        </r>
      </text>
    </comment>
    <comment ref="J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24.08.15</t>
        </r>
      </text>
    </comment>
    <comment ref="L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30.06.16</t>
        </r>
      </text>
    </comment>
    <comment ref="P9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16.08.18</t>
        </r>
      </text>
    </comment>
    <comment ref="D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вед.4; вед.13</t>
        </r>
      </text>
    </comment>
    <comment ref="F97" authorId="0">
      <text>
        <r>
          <rPr>
            <b/>
            <sz val="9"/>
            <color indexed="81"/>
            <rFont val="Tahoma"/>
            <family val="2"/>
            <charset val="204"/>
          </rPr>
          <t>lenovo:</t>
        </r>
        <r>
          <rPr>
            <sz val="9"/>
            <color indexed="81"/>
            <rFont val="Tahoma"/>
            <family val="2"/>
            <charset val="204"/>
          </rPr>
          <t xml:space="preserve">
11.07.13; 18.07.13</t>
        </r>
      </text>
    </comment>
    <comment ref="H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14.07.14</t>
        </r>
      </text>
    </comment>
    <comment ref="J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30.06.15</t>
        </r>
      </text>
    </comment>
    <comment ref="L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12.07.16; 21.07.16; 19.12.16</t>
        </r>
      </text>
    </comment>
    <comment ref="N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14.06.17; 26.06.17</t>
        </r>
      </text>
    </comment>
    <comment ref="P9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19.06.18</t>
        </r>
      </text>
    </comment>
  </commentList>
</comments>
</file>

<file path=xl/sharedStrings.xml><?xml version="1.0" encoding="utf-8"?>
<sst xmlns="http://schemas.openxmlformats.org/spreadsheetml/2006/main" count="187" uniqueCount="183">
  <si>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</si>
  <si>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</si>
  <si>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</si>
  <si>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</si>
  <si>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</si>
  <si>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</si>
  <si>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</si>
  <si>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</si>
  <si>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</si>
  <si>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</si>
  <si>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</si>
  <si>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</si>
  <si>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</si>
  <si>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</si>
  <si>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</si>
  <si>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</si>
  <si>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</si>
  <si>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</si>
  <si>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</si>
  <si>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</si>
  <si>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</si>
  <si>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</si>
  <si>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</si>
  <si>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</si>
  <si>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</si>
  <si>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</si>
  <si>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</si>
  <si>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</si>
  <si>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</si>
  <si>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</si>
  <si>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</si>
  <si>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</si>
  <si>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</si>
  <si>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</si>
  <si>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</si>
  <si>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</si>
  <si>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</si>
  <si>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</si>
  <si>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</si>
  <si>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</si>
  <si>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</si>
  <si>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</si>
  <si>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</si>
  <si>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</si>
  <si>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</si>
  <si>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</si>
  <si>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</si>
  <si>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</si>
  <si>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</si>
  <si>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</si>
  <si>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</si>
  <si>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</si>
  <si>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</si>
  <si>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</si>
  <si>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</si>
  <si>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</si>
  <si>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</si>
  <si>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</si>
  <si>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</si>
  <si>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</si>
  <si>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</si>
  <si>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</si>
  <si>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</si>
  <si>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</si>
  <si>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</si>
  <si>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</si>
  <si>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</si>
  <si>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</si>
  <si>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</si>
  <si>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</si>
  <si>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</si>
  <si>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</si>
  <si>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</si>
  <si>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</si>
  <si>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</si>
  <si>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</si>
  <si>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</si>
  <si>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</si>
  <si>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</si>
  <si>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</si>
  <si>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</si>
  <si>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</si>
  <si>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</si>
  <si>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</si>
  <si>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</si>
  <si>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2016/2017</t>
  </si>
  <si>
    <t>№35А</t>
  </si>
  <si>
    <t>№35Б</t>
  </si>
  <si>
    <t>№38</t>
  </si>
  <si>
    <t>№55А</t>
  </si>
  <si>
    <t>№74,4</t>
  </si>
  <si>
    <t>Оплата членских взносов</t>
  </si>
  <si>
    <t>2015/2016</t>
  </si>
  <si>
    <t>2014/2015</t>
  </si>
  <si>
    <t>2013/2014</t>
  </si>
  <si>
    <t>2012/2013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</si>
  <si>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</si>
  <si>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</si>
  <si>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</si>
  <si>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</si>
  <si>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</si>
  <si>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</si>
  <si>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</si>
  <si>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</si>
  <si>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</si>
  <si>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</si>
  <si>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</si>
  <si>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</si>
  <si>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</si>
  <si>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</si>
  <si>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</si>
  <si>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</si>
  <si>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</si>
  <si>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</si>
  <si>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</si>
  <si>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</si>
  <si>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</si>
  <si>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</si>
  <si>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</si>
  <si>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</si>
  <si>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</si>
  <si>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</si>
  <si>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</si>
  <si>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</si>
  <si>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</si>
  <si>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</si>
  <si>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</si>
  <si>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</si>
  <si>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</si>
  <si>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</si>
  <si>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</si>
  <si>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</si>
  <si>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</si>
  <si>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</si>
  <si>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Жаркова, Филим</t>
  </si>
  <si>
    <t>Корчененкова</t>
  </si>
  <si>
    <t>Солдатов А.</t>
  </si>
  <si>
    <t>Солдатов Ю.</t>
  </si>
  <si>
    <t>Глот</t>
  </si>
  <si>
    <t>Власова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</si>
  <si>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</si>
  <si>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</si>
  <si>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</si>
  <si>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</si>
  <si>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</si>
  <si>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</si>
  <si>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</si>
  <si>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</si>
  <si>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</si>
  <si>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</si>
  <si>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</si>
  <si>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</si>
  <si>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</si>
  <si>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</si>
  <si>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</si>
  <si>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</si>
  <si>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</si>
  <si>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</si>
  <si>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</si>
  <si>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</si>
  <si>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</si>
  <si>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</si>
  <si>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</si>
  <si>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</si>
  <si>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</si>
  <si>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</si>
  <si>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</si>
  <si>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</si>
  <si>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</si>
  <si>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</si>
  <si>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</si>
  <si>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Виленкина</t>
  </si>
  <si>
    <t>Виноградов</t>
  </si>
  <si>
    <t>2017/2018</t>
  </si>
  <si>
    <t>Колесников</t>
  </si>
  <si>
    <t>Осипова О.</t>
  </si>
  <si>
    <t>Сухова</t>
  </si>
  <si>
    <t>Червяков</t>
  </si>
  <si>
    <t>Горбунова</t>
  </si>
  <si>
    <t>2018/2019</t>
  </si>
  <si>
    <t>Бордюг</t>
  </si>
  <si>
    <t>Болдырева</t>
  </si>
  <si>
    <t>Каминская</t>
  </si>
</sst>
</file>

<file path=xl/styles.xml><?xml version="1.0" encoding="utf-8"?>
<styleSheet xmlns="http://schemas.openxmlformats.org/spreadsheetml/2006/main">
  <numFmts count="3">
    <numFmt numFmtId="8" formatCode="#,##0.00&quot;р.&quot;;[Red]\-#,##0.00&quot;р.&quot;"/>
    <numFmt numFmtId="44" formatCode="_-* #,##0.00&quot;р.&quot;_-;\-* #,##0.00&quot;р.&quot;_-;_-* &quot;-&quot;??&quot;р.&quot;_-;_-@_-"/>
    <numFmt numFmtId="164" formatCode="#,##0.00&quot;р.&quot;"/>
  </numFmts>
  <fonts count="11">
    <font>
      <sz val="11"/>
      <color theme="1"/>
      <name val="Calibri"/>
      <family val="2"/>
      <charset val="204"/>
      <scheme val="minor"/>
    </font>
    <font>
      <b/>
      <sz val="12"/>
      <name val="Arial Cyr"/>
      <family val="2"/>
      <charset val="204"/>
    </font>
    <font>
      <b/>
      <sz val="12"/>
      <color indexed="10"/>
      <name val="Arial Cyr"/>
      <family val="2"/>
      <charset val="204"/>
    </font>
    <font>
      <sz val="10"/>
      <name val="Arial Cyr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Times New Roman"/>
      <family val="1"/>
      <charset val="204"/>
    </font>
    <font>
      <b/>
      <sz val="12"/>
      <color rgb="FFFF0000"/>
      <name val="Arial Cyr"/>
      <family val="2"/>
      <charset val="204"/>
    </font>
    <font>
      <b/>
      <sz val="12"/>
      <color rgb="FFFF000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Fill="0"/>
  </cellStyleXfs>
  <cellXfs count="42">
    <xf numFmtId="0" fontId="0" fillId="0" borderId="0" xfId="0"/>
    <xf numFmtId="0" fontId="0" fillId="0" borderId="2" xfId="0" applyNumberFormat="1" applyBorder="1" applyAlignment="1">
      <alignment horizontal="center"/>
    </xf>
    <xf numFmtId="164" fontId="0" fillId="0" borderId="0" xfId="0" applyNumberFormat="1"/>
    <xf numFmtId="49" fontId="2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49" fontId="1" fillId="0" borderId="3" xfId="0" applyNumberFormat="1" applyFont="1" applyBorder="1" applyAlignment="1">
      <alignment vertical="center"/>
    </xf>
    <xf numFmtId="44" fontId="0" fillId="0" borderId="2" xfId="0" applyNumberFormat="1" applyBorder="1" applyAlignment="1">
      <alignment horizontal="center"/>
    </xf>
    <xf numFmtId="44" fontId="0" fillId="0" borderId="0" xfId="0" applyNumberFormat="1"/>
    <xf numFmtId="8" fontId="0" fillId="0" borderId="0" xfId="0" applyNumberFormat="1"/>
    <xf numFmtId="17" fontId="2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vertical="center"/>
    </xf>
    <xf numFmtId="0" fontId="0" fillId="0" borderId="2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2" xfId="0" applyNumberFormat="1" applyFill="1" applyBorder="1" applyAlignment="1">
      <alignment horizontal="right"/>
    </xf>
    <xf numFmtId="164" fontId="0" fillId="0" borderId="2" xfId="0" applyNumberFormat="1" applyBorder="1" applyAlignment="1"/>
    <xf numFmtId="164" fontId="0" fillId="0" borderId="1" xfId="0" applyNumberFormat="1" applyFill="1" applyBorder="1" applyAlignment="1">
      <alignment horizontal="right"/>
    </xf>
    <xf numFmtId="0" fontId="6" fillId="0" borderId="0" xfId="0" applyFont="1"/>
    <xf numFmtId="0" fontId="0" fillId="2" borderId="2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center"/>
    </xf>
    <xf numFmtId="164" fontId="0" fillId="3" borderId="2" xfId="0" applyNumberFormat="1" applyFill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/>
    </xf>
    <xf numFmtId="164" fontId="0" fillId="3" borderId="5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2" xfId="0" applyNumberFormat="1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2" xfId="0" applyNumberFormat="1" applyFill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164" fontId="0" fillId="0" borderId="2" xfId="0" applyNumberFormat="1" applyFill="1" applyBorder="1" applyAlignment="1"/>
    <xf numFmtId="164" fontId="0" fillId="5" borderId="2" xfId="0" applyNumberForma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08"/>
  <sheetViews>
    <sheetView tabSelected="1" zoomScaleNormal="100" workbookViewId="0">
      <pane xSplit="2" ySplit="10" topLeftCell="N77" activePane="bottomRight" state="frozen"/>
      <selection pane="topRight" activeCell="C1" sqref="C1"/>
      <selection pane="bottomLeft" activeCell="A11" sqref="A11"/>
      <selection pane="bottomRight" activeCell="P87" sqref="P87"/>
    </sheetView>
  </sheetViews>
  <sheetFormatPr defaultRowHeight="15"/>
  <cols>
    <col min="1" max="1" width="10.28515625" bestFit="1" customWidth="1"/>
    <col min="2" max="8" width="17.28515625" customWidth="1"/>
    <col min="9" max="9" width="17.5703125" customWidth="1"/>
    <col min="10" max="10" width="15.5703125" customWidth="1"/>
    <col min="11" max="11" width="17.28515625" style="2" bestFit="1" customWidth="1"/>
    <col min="12" max="17" width="19.85546875" style="2" customWidth="1"/>
    <col min="18" max="18" width="17.85546875" customWidth="1"/>
    <col min="19" max="19" width="18.28515625" customWidth="1"/>
  </cols>
  <sheetData>
    <row r="2" spans="1:19" ht="5.25" customHeight="1">
      <c r="K2"/>
    </row>
    <row r="3" spans="1:19" ht="6.75" customHeight="1">
      <c r="K3"/>
    </row>
    <row r="4" spans="1:19" hidden="1">
      <c r="K4"/>
    </row>
    <row r="5" spans="1:19" ht="3.75" customHeight="1">
      <c r="K5"/>
    </row>
    <row r="6" spans="1:19" ht="2.25" customHeight="1">
      <c r="K6"/>
    </row>
    <row r="7" spans="1:19" ht="20.25">
      <c r="J7" s="18" t="s">
        <v>91</v>
      </c>
      <c r="K7"/>
    </row>
    <row r="8" spans="1:19">
      <c r="K8"/>
    </row>
    <row r="9" spans="1:19" ht="15.75" thickBot="1">
      <c r="K9"/>
    </row>
    <row r="10" spans="1:19" ht="26.25" customHeight="1" thickBot="1">
      <c r="A10" s="10" t="s">
        <v>0</v>
      </c>
      <c r="B10" s="25" t="s">
        <v>96</v>
      </c>
      <c r="C10" s="25" t="s">
        <v>95</v>
      </c>
      <c r="D10" s="26"/>
      <c r="E10" s="25" t="s">
        <v>94</v>
      </c>
      <c r="F10" s="10"/>
      <c r="G10" s="22" t="s">
        <v>93</v>
      </c>
      <c r="H10" s="10"/>
      <c r="I10" s="23" t="s">
        <v>92</v>
      </c>
      <c r="J10" s="5"/>
      <c r="K10" s="24" t="s">
        <v>85</v>
      </c>
      <c r="L10" s="3"/>
      <c r="M10" s="39" t="s">
        <v>173</v>
      </c>
      <c r="N10" s="3"/>
      <c r="O10" s="3" t="s">
        <v>179</v>
      </c>
      <c r="P10" s="3"/>
      <c r="Q10" s="3"/>
      <c r="R10" s="9"/>
      <c r="S10" s="29" t="s">
        <v>84</v>
      </c>
    </row>
    <row r="11" spans="1:19" ht="16.5" thickBot="1">
      <c r="A11" s="1" t="s">
        <v>1</v>
      </c>
      <c r="B11" s="33" t="s">
        <v>97</v>
      </c>
      <c r="C11" s="14">
        <v>7300</v>
      </c>
      <c r="D11" s="14">
        <v>-7300</v>
      </c>
      <c r="E11" s="14">
        <v>10300</v>
      </c>
      <c r="F11" s="14">
        <f>-1000-7300-2000</f>
        <v>-10300</v>
      </c>
      <c r="G11" s="28">
        <v>9800</v>
      </c>
      <c r="H11" s="14">
        <v>-9800</v>
      </c>
      <c r="I11" s="13">
        <v>8400</v>
      </c>
      <c r="J11" s="13">
        <v>-8400</v>
      </c>
      <c r="K11" s="13">
        <v>7550</v>
      </c>
      <c r="L11" s="13">
        <v>-7550</v>
      </c>
      <c r="M11" s="13">
        <v>9500</v>
      </c>
      <c r="N11" s="13">
        <v>-9500</v>
      </c>
      <c r="O11" s="13">
        <v>10700</v>
      </c>
      <c r="P11" s="13">
        <v>-10700</v>
      </c>
      <c r="Q11" s="13"/>
      <c r="R11" s="13"/>
      <c r="S11" s="30">
        <f>SUM(C11:R11)</f>
        <v>0</v>
      </c>
    </row>
    <row r="12" spans="1:19" ht="16.5" thickBot="1">
      <c r="A12" s="1" t="s">
        <v>2</v>
      </c>
      <c r="B12" s="34" t="s">
        <v>98</v>
      </c>
      <c r="C12" s="14">
        <v>7300</v>
      </c>
      <c r="D12" s="14">
        <v>-7300</v>
      </c>
      <c r="E12" s="14">
        <v>10300</v>
      </c>
      <c r="F12" s="14">
        <f>-8300-2000</f>
        <v>-10300</v>
      </c>
      <c r="G12" s="28">
        <v>9800</v>
      </c>
      <c r="H12" s="14">
        <v>-9800</v>
      </c>
      <c r="I12" s="13">
        <v>8400</v>
      </c>
      <c r="J12" s="14">
        <v>-8400</v>
      </c>
      <c r="K12" s="13">
        <v>7550</v>
      </c>
      <c r="L12" s="14">
        <v>-7550</v>
      </c>
      <c r="M12" s="16">
        <v>9500</v>
      </c>
      <c r="N12" s="14">
        <v>-9500</v>
      </c>
      <c r="O12" s="13">
        <v>10700</v>
      </c>
      <c r="P12" s="14">
        <v>-10700</v>
      </c>
      <c r="Q12" s="14"/>
      <c r="R12" s="14"/>
      <c r="S12" s="30">
        <f t="shared" ref="S12:S75" si="0">SUM(C12:R12)</f>
        <v>0</v>
      </c>
    </row>
    <row r="13" spans="1:19" ht="16.5" thickBot="1">
      <c r="A13" s="1" t="s">
        <v>3</v>
      </c>
      <c r="B13" s="34" t="s">
        <v>99</v>
      </c>
      <c r="C13" s="14">
        <v>7300</v>
      </c>
      <c r="D13" s="14">
        <v>-7300</v>
      </c>
      <c r="E13" s="14">
        <v>10300</v>
      </c>
      <c r="F13" s="14">
        <f>-1000-7000</f>
        <v>-8000</v>
      </c>
      <c r="G13" s="28">
        <v>9800</v>
      </c>
      <c r="H13" s="14">
        <v>-9800</v>
      </c>
      <c r="I13" s="13">
        <v>8400</v>
      </c>
      <c r="J13" s="14">
        <v>-8400</v>
      </c>
      <c r="K13" s="13">
        <v>7550</v>
      </c>
      <c r="L13" s="14">
        <v>-7150</v>
      </c>
      <c r="M13" s="16">
        <v>9500</v>
      </c>
      <c r="N13" s="14">
        <v>-9500</v>
      </c>
      <c r="O13" s="13">
        <v>10700</v>
      </c>
      <c r="P13" s="14">
        <f>-9500-8900</f>
        <v>-18400</v>
      </c>
      <c r="Q13" s="14"/>
      <c r="R13" s="14"/>
      <c r="S13" s="30">
        <f t="shared" si="0"/>
        <v>-5000</v>
      </c>
    </row>
    <row r="14" spans="1:19" ht="16.5" thickBot="1">
      <c r="A14" s="11" t="s">
        <v>4</v>
      </c>
      <c r="B14" s="35" t="s">
        <v>100</v>
      </c>
      <c r="C14" s="14">
        <v>7300</v>
      </c>
      <c r="D14" s="15">
        <v>-7300</v>
      </c>
      <c r="E14" s="14">
        <v>10300</v>
      </c>
      <c r="F14" s="15">
        <v>-10300</v>
      </c>
      <c r="G14" s="28">
        <v>9800</v>
      </c>
      <c r="H14" s="15">
        <v>-9800</v>
      </c>
      <c r="I14" s="13">
        <v>8400</v>
      </c>
      <c r="J14" s="15"/>
      <c r="K14" s="13">
        <v>7550</v>
      </c>
      <c r="L14" s="15">
        <v>-7550</v>
      </c>
      <c r="M14" s="40">
        <v>9500</v>
      </c>
      <c r="N14" s="15"/>
      <c r="O14" s="13">
        <v>10700</v>
      </c>
      <c r="P14" s="14">
        <f>-9500-8400-10700</f>
        <v>-28600</v>
      </c>
      <c r="Q14" s="14"/>
      <c r="R14" s="15"/>
      <c r="S14" s="30">
        <f t="shared" si="0"/>
        <v>0</v>
      </c>
    </row>
    <row r="15" spans="1:19" ht="16.5" thickBot="1">
      <c r="A15" s="11" t="s">
        <v>5</v>
      </c>
      <c r="B15" s="35" t="s">
        <v>180</v>
      </c>
      <c r="C15" s="14">
        <v>7300</v>
      </c>
      <c r="D15" s="15">
        <v>-7300</v>
      </c>
      <c r="E15" s="14">
        <v>10300</v>
      </c>
      <c r="F15" s="15">
        <v>-8300</v>
      </c>
      <c r="G15" s="28">
        <v>9800</v>
      </c>
      <c r="H15" s="15">
        <f>-9800-2000</f>
        <v>-11800</v>
      </c>
      <c r="I15" s="13">
        <v>8400</v>
      </c>
      <c r="J15" s="15">
        <v>-8400</v>
      </c>
      <c r="K15" s="13">
        <v>7550</v>
      </c>
      <c r="L15" s="15">
        <v>-7550</v>
      </c>
      <c r="M15" s="40">
        <v>9500</v>
      </c>
      <c r="N15" s="15">
        <v>-9500</v>
      </c>
      <c r="O15" s="13">
        <v>10700</v>
      </c>
      <c r="P15" s="14">
        <v>-10700</v>
      </c>
      <c r="Q15" s="14"/>
      <c r="R15" s="15"/>
      <c r="S15" s="30">
        <f t="shared" si="0"/>
        <v>0</v>
      </c>
    </row>
    <row r="16" spans="1:19" ht="16.5" thickBot="1">
      <c r="A16" s="1" t="s">
        <v>6</v>
      </c>
      <c r="B16" s="34" t="s">
        <v>101</v>
      </c>
      <c r="C16" s="14">
        <v>7300</v>
      </c>
      <c r="D16" s="14">
        <v>-7300</v>
      </c>
      <c r="E16" s="14">
        <v>10300</v>
      </c>
      <c r="F16" s="14">
        <f>-8300-2000</f>
        <v>-10300</v>
      </c>
      <c r="G16" s="28">
        <v>9800</v>
      </c>
      <c r="H16" s="14">
        <f>-9300-500</f>
        <v>-9800</v>
      </c>
      <c r="I16" s="13">
        <v>8400</v>
      </c>
      <c r="J16" s="14">
        <v>-8300</v>
      </c>
      <c r="K16" s="13">
        <v>7550</v>
      </c>
      <c r="L16" s="14">
        <v>-6500</v>
      </c>
      <c r="M16" s="16">
        <v>9500</v>
      </c>
      <c r="N16" s="14">
        <v>-10500</v>
      </c>
      <c r="O16" s="13">
        <v>10700</v>
      </c>
      <c r="P16" s="14">
        <v>-10700</v>
      </c>
      <c r="Q16" s="14"/>
      <c r="R16" s="14"/>
      <c r="S16" s="30">
        <f t="shared" si="0"/>
        <v>150</v>
      </c>
    </row>
    <row r="17" spans="1:19" ht="16.5" thickBot="1">
      <c r="A17" s="1" t="s">
        <v>7</v>
      </c>
      <c r="B17" s="34" t="s">
        <v>102</v>
      </c>
      <c r="C17" s="14">
        <v>7300</v>
      </c>
      <c r="D17" s="14"/>
      <c r="E17" s="14">
        <v>10300</v>
      </c>
      <c r="F17" s="14">
        <f>-1000-7300</f>
        <v>-8300</v>
      </c>
      <c r="G17" s="28">
        <v>9800</v>
      </c>
      <c r="H17" s="14">
        <v>-9800</v>
      </c>
      <c r="I17" s="13">
        <v>8400</v>
      </c>
      <c r="J17" s="14">
        <v>-8400</v>
      </c>
      <c r="K17" s="13">
        <v>7550</v>
      </c>
      <c r="L17" s="14">
        <v>-7500</v>
      </c>
      <c r="M17" s="16">
        <v>9500</v>
      </c>
      <c r="N17" s="14">
        <v>-9500</v>
      </c>
      <c r="O17" s="13">
        <v>10700</v>
      </c>
      <c r="P17" s="14">
        <f>-20050-10700+10000</f>
        <v>-20750</v>
      </c>
      <c r="Q17" s="14"/>
      <c r="R17" s="14"/>
      <c r="S17" s="30">
        <f t="shared" si="0"/>
        <v>-700</v>
      </c>
    </row>
    <row r="18" spans="1:19" ht="16.5" thickBot="1">
      <c r="A18" s="1" t="s">
        <v>8</v>
      </c>
      <c r="B18" s="34" t="s">
        <v>103</v>
      </c>
      <c r="C18" s="14">
        <v>7300</v>
      </c>
      <c r="D18" s="14">
        <v>-7300</v>
      </c>
      <c r="E18" s="14">
        <v>10300</v>
      </c>
      <c r="F18" s="14">
        <v>-8300</v>
      </c>
      <c r="G18" s="28">
        <v>9800</v>
      </c>
      <c r="H18" s="14">
        <v>-11800</v>
      </c>
      <c r="I18" s="13">
        <v>8400</v>
      </c>
      <c r="J18" s="14">
        <v>-8400</v>
      </c>
      <c r="K18" s="13">
        <v>7550</v>
      </c>
      <c r="L18" s="4"/>
      <c r="M18" s="16">
        <v>9500</v>
      </c>
      <c r="N18" s="4"/>
      <c r="O18" s="13">
        <v>10700</v>
      </c>
      <c r="P18" s="14">
        <v>-27750</v>
      </c>
      <c r="Q18" s="14"/>
      <c r="R18" s="14"/>
      <c r="S18" s="30">
        <f t="shared" si="0"/>
        <v>0</v>
      </c>
    </row>
    <row r="19" spans="1:19" ht="16.5" thickBot="1">
      <c r="A19" s="1" t="s">
        <v>9</v>
      </c>
      <c r="B19" s="34" t="s">
        <v>104</v>
      </c>
      <c r="C19" s="14">
        <v>7300</v>
      </c>
      <c r="D19" s="14">
        <v>-7300</v>
      </c>
      <c r="E19" s="14">
        <v>10300</v>
      </c>
      <c r="F19" s="14">
        <v>-8300</v>
      </c>
      <c r="G19" s="28">
        <v>9800</v>
      </c>
      <c r="H19" s="14">
        <f>-2000-9800</f>
        <v>-11800</v>
      </c>
      <c r="I19" s="13">
        <v>8400</v>
      </c>
      <c r="J19" s="14">
        <v>-8400</v>
      </c>
      <c r="K19" s="13">
        <v>7550</v>
      </c>
      <c r="L19" s="14">
        <v>-7550</v>
      </c>
      <c r="M19" s="16">
        <v>9500</v>
      </c>
      <c r="N19" s="14">
        <f>-7550-9500</f>
        <v>-17050</v>
      </c>
      <c r="O19" s="13">
        <v>10700</v>
      </c>
      <c r="P19" s="14">
        <v>-3150</v>
      </c>
      <c r="Q19" s="14"/>
      <c r="R19" s="14"/>
      <c r="S19" s="30">
        <f t="shared" si="0"/>
        <v>0</v>
      </c>
    </row>
    <row r="20" spans="1:19" ht="16.5" thickBot="1">
      <c r="A20" s="11" t="s">
        <v>10</v>
      </c>
      <c r="B20" s="35" t="s">
        <v>105</v>
      </c>
      <c r="C20" s="14">
        <v>7300</v>
      </c>
      <c r="D20" s="15">
        <v>-7300</v>
      </c>
      <c r="E20" s="14">
        <v>10300</v>
      </c>
      <c r="F20" s="15">
        <f>-8300-2000</f>
        <v>-10300</v>
      </c>
      <c r="G20" s="28">
        <v>9800</v>
      </c>
      <c r="H20" s="15">
        <v>-9800</v>
      </c>
      <c r="I20" s="13">
        <v>8400</v>
      </c>
      <c r="J20" s="15">
        <v>-8400</v>
      </c>
      <c r="K20" s="13">
        <v>7550</v>
      </c>
      <c r="L20" s="15">
        <v>-7550</v>
      </c>
      <c r="M20" s="40">
        <v>9500</v>
      </c>
      <c r="N20" s="15">
        <v>-9500</v>
      </c>
      <c r="O20" s="13">
        <v>10700</v>
      </c>
      <c r="P20" s="14">
        <v>-10700</v>
      </c>
      <c r="Q20" s="14"/>
      <c r="R20" s="15"/>
      <c r="S20" s="30">
        <f t="shared" si="0"/>
        <v>0</v>
      </c>
    </row>
    <row r="21" spans="1:19" ht="16.5" thickBot="1">
      <c r="A21" s="11" t="s">
        <v>11</v>
      </c>
      <c r="B21" s="35" t="s">
        <v>106</v>
      </c>
      <c r="C21" s="14">
        <v>7300</v>
      </c>
      <c r="D21" s="15">
        <f>-3650-3650</f>
        <v>-7300</v>
      </c>
      <c r="E21" s="14">
        <v>10300</v>
      </c>
      <c r="F21" s="15">
        <v>-8300</v>
      </c>
      <c r="G21" s="28">
        <v>9800</v>
      </c>
      <c r="H21" s="15">
        <v>-11800</v>
      </c>
      <c r="I21" s="13">
        <v>8400</v>
      </c>
      <c r="J21" s="15">
        <v>-8400</v>
      </c>
      <c r="K21" s="13">
        <v>7550</v>
      </c>
      <c r="L21" s="15">
        <v>-7550</v>
      </c>
      <c r="M21" s="40">
        <v>9500</v>
      </c>
      <c r="N21" s="15">
        <v>-9500</v>
      </c>
      <c r="O21" s="13">
        <v>10700</v>
      </c>
      <c r="P21" s="14">
        <v>-10700</v>
      </c>
      <c r="Q21" s="14"/>
      <c r="R21" s="15"/>
      <c r="S21" s="30">
        <f t="shared" si="0"/>
        <v>0</v>
      </c>
    </row>
    <row r="22" spans="1:19" ht="16.5" thickBot="1">
      <c r="A22" s="1" t="s">
        <v>12</v>
      </c>
      <c r="B22" s="34" t="s">
        <v>107</v>
      </c>
      <c r="C22" s="14">
        <v>7300</v>
      </c>
      <c r="D22" s="14">
        <v>-7300</v>
      </c>
      <c r="E22" s="14">
        <v>10300</v>
      </c>
      <c r="F22" s="14">
        <f>-1000-7300-2000</f>
        <v>-10300</v>
      </c>
      <c r="G22" s="28">
        <v>9800</v>
      </c>
      <c r="H22" s="14">
        <v>-9800</v>
      </c>
      <c r="I22" s="13">
        <v>8400</v>
      </c>
      <c r="J22" s="14">
        <v>-8400</v>
      </c>
      <c r="K22" s="13">
        <v>7550</v>
      </c>
      <c r="L22" s="14">
        <v>-7550</v>
      </c>
      <c r="M22" s="16">
        <v>9500</v>
      </c>
      <c r="N22" s="14">
        <v>-9500</v>
      </c>
      <c r="O22" s="13">
        <v>10700</v>
      </c>
      <c r="P22" s="14"/>
      <c r="Q22" s="14"/>
      <c r="R22" s="14"/>
      <c r="S22" s="30">
        <f t="shared" si="0"/>
        <v>10700</v>
      </c>
    </row>
    <row r="23" spans="1:19" ht="16.5" thickBot="1">
      <c r="A23" s="1" t="s">
        <v>13</v>
      </c>
      <c r="B23" s="34" t="s">
        <v>108</v>
      </c>
      <c r="C23" s="14">
        <v>7300</v>
      </c>
      <c r="D23" s="14">
        <v>-7300</v>
      </c>
      <c r="E23" s="14">
        <v>10300</v>
      </c>
      <c r="F23" s="14">
        <f>-7300-1000-2000</f>
        <v>-10300</v>
      </c>
      <c r="G23" s="28">
        <v>9800</v>
      </c>
      <c r="H23" s="16">
        <v>-9800</v>
      </c>
      <c r="I23" s="13">
        <v>8400</v>
      </c>
      <c r="J23" s="14">
        <v>-8400</v>
      </c>
      <c r="K23" s="13">
        <v>7550</v>
      </c>
      <c r="L23" s="14">
        <f>-7150-400</f>
        <v>-7550</v>
      </c>
      <c r="M23" s="16">
        <v>9500</v>
      </c>
      <c r="N23" s="14">
        <v>-9500</v>
      </c>
      <c r="O23" s="13">
        <v>10700</v>
      </c>
      <c r="P23" s="14">
        <v>-10700</v>
      </c>
      <c r="Q23" s="14"/>
      <c r="R23" s="14"/>
      <c r="S23" s="30">
        <f t="shared" si="0"/>
        <v>0</v>
      </c>
    </row>
    <row r="24" spans="1:19" ht="16.5" thickBot="1">
      <c r="A24" s="1" t="s">
        <v>14</v>
      </c>
      <c r="B24" s="34" t="s">
        <v>109</v>
      </c>
      <c r="C24" s="14">
        <v>7300</v>
      </c>
      <c r="D24" s="14">
        <v>-7300</v>
      </c>
      <c r="E24" s="14">
        <v>10300</v>
      </c>
      <c r="F24" s="14">
        <f>-5600-400-3000-2300</f>
        <v>-11300</v>
      </c>
      <c r="G24" s="28">
        <v>9800</v>
      </c>
      <c r="H24" s="14">
        <v>-9800</v>
      </c>
      <c r="I24" s="13">
        <v>8400</v>
      </c>
      <c r="J24" s="14">
        <v>-8400</v>
      </c>
      <c r="K24" s="13">
        <v>7550</v>
      </c>
      <c r="L24" s="14">
        <v>-7550</v>
      </c>
      <c r="M24" s="16">
        <v>9500</v>
      </c>
      <c r="N24" s="14">
        <v>-9500</v>
      </c>
      <c r="O24" s="13">
        <v>10700</v>
      </c>
      <c r="P24" s="14">
        <v>-10700</v>
      </c>
      <c r="Q24" s="14"/>
      <c r="R24" s="14"/>
      <c r="S24" s="30">
        <f t="shared" si="0"/>
        <v>-1000</v>
      </c>
    </row>
    <row r="25" spans="1:19" ht="16.5" thickBot="1">
      <c r="A25" s="11" t="s">
        <v>15</v>
      </c>
      <c r="B25" s="35" t="s">
        <v>110</v>
      </c>
      <c r="C25" s="14">
        <v>7300</v>
      </c>
      <c r="D25" s="15">
        <v>-7300</v>
      </c>
      <c r="E25" s="14">
        <v>10300</v>
      </c>
      <c r="F25" s="15">
        <f>-7300-1000</f>
        <v>-8300</v>
      </c>
      <c r="G25" s="28">
        <v>9800</v>
      </c>
      <c r="H25" s="15">
        <v>-9800</v>
      </c>
      <c r="I25" s="13">
        <v>8400</v>
      </c>
      <c r="J25" s="15">
        <v>-8400</v>
      </c>
      <c r="K25" s="13">
        <v>7550</v>
      </c>
      <c r="L25" s="12"/>
      <c r="M25" s="40">
        <v>9500</v>
      </c>
      <c r="N25" s="15">
        <v>-19050</v>
      </c>
      <c r="O25" s="13">
        <v>10700</v>
      </c>
      <c r="P25" s="14"/>
      <c r="Q25" s="14"/>
      <c r="R25" s="15"/>
      <c r="S25" s="30">
        <f t="shared" si="0"/>
        <v>10700</v>
      </c>
    </row>
    <row r="26" spans="1:19" ht="16.5" thickBot="1">
      <c r="A26" s="1" t="s">
        <v>16</v>
      </c>
      <c r="B26" s="34" t="s">
        <v>111</v>
      </c>
      <c r="C26" s="14">
        <v>7300</v>
      </c>
      <c r="D26" s="14">
        <v>-7300</v>
      </c>
      <c r="E26" s="14">
        <v>10300</v>
      </c>
      <c r="F26" s="14">
        <v>-22000</v>
      </c>
      <c r="G26" s="28">
        <v>9800</v>
      </c>
      <c r="H26" s="14">
        <v>-15000</v>
      </c>
      <c r="I26" s="13">
        <v>8400</v>
      </c>
      <c r="J26" s="14"/>
      <c r="K26" s="13">
        <v>7550</v>
      </c>
      <c r="L26" s="4"/>
      <c r="M26" s="16">
        <v>9500</v>
      </c>
      <c r="N26" s="4"/>
      <c r="O26" s="13">
        <v>10700</v>
      </c>
      <c r="P26" s="14"/>
      <c r="Q26" s="14"/>
      <c r="R26" s="14"/>
      <c r="S26" s="30">
        <f t="shared" si="0"/>
        <v>19250</v>
      </c>
    </row>
    <row r="27" spans="1:19" ht="16.5" thickBot="1">
      <c r="A27" s="1" t="s">
        <v>17</v>
      </c>
      <c r="B27" s="34" t="s">
        <v>174</v>
      </c>
      <c r="C27" s="14">
        <v>7300</v>
      </c>
      <c r="D27" s="14">
        <v>-7300</v>
      </c>
      <c r="E27" s="14">
        <v>10300</v>
      </c>
      <c r="F27" s="14">
        <f>-1000-6000</f>
        <v>-7000</v>
      </c>
      <c r="G27" s="28">
        <v>9800</v>
      </c>
      <c r="H27" s="14">
        <f>-3000-2000-1000</f>
        <v>-6000</v>
      </c>
      <c r="I27" s="13">
        <v>8400</v>
      </c>
      <c r="J27" s="14">
        <f>-12200-5000</f>
        <v>-17200</v>
      </c>
      <c r="K27" s="13">
        <v>7550</v>
      </c>
      <c r="L27" s="14">
        <v>-7550</v>
      </c>
      <c r="M27" s="14">
        <v>9500</v>
      </c>
      <c r="N27" s="14">
        <v>-9500</v>
      </c>
      <c r="O27" s="13">
        <v>10700</v>
      </c>
      <c r="P27" s="14">
        <v>-10700</v>
      </c>
      <c r="Q27" s="14"/>
      <c r="R27" s="14"/>
      <c r="S27" s="30">
        <f t="shared" si="0"/>
        <v>-1700</v>
      </c>
    </row>
    <row r="28" spans="1:19" ht="16.5" thickBot="1">
      <c r="A28" s="1" t="s">
        <v>18</v>
      </c>
      <c r="B28" s="34" t="s">
        <v>112</v>
      </c>
      <c r="C28" s="14">
        <v>7300</v>
      </c>
      <c r="D28" s="14">
        <v>-7300</v>
      </c>
      <c r="E28" s="14">
        <v>10300</v>
      </c>
      <c r="F28" s="14">
        <v>-8300</v>
      </c>
      <c r="G28" s="28">
        <v>9800</v>
      </c>
      <c r="H28" s="14">
        <v>-9800</v>
      </c>
      <c r="I28" s="13">
        <v>8400</v>
      </c>
      <c r="J28" s="14">
        <v>-10400</v>
      </c>
      <c r="K28" s="13">
        <v>7550</v>
      </c>
      <c r="L28" s="14">
        <v>-7550</v>
      </c>
      <c r="M28" s="14">
        <v>9500</v>
      </c>
      <c r="N28" s="14">
        <v>-9500</v>
      </c>
      <c r="O28" s="13">
        <v>10700</v>
      </c>
      <c r="P28" s="14">
        <v>-10700</v>
      </c>
      <c r="Q28" s="14"/>
      <c r="R28" s="14"/>
      <c r="S28" s="30">
        <f t="shared" si="0"/>
        <v>0</v>
      </c>
    </row>
    <row r="29" spans="1:19" ht="16.5" thickBot="1">
      <c r="A29" s="1" t="s">
        <v>19</v>
      </c>
      <c r="B29" s="34" t="s">
        <v>113</v>
      </c>
      <c r="C29" s="14">
        <v>7300</v>
      </c>
      <c r="D29" s="14">
        <v>-7300</v>
      </c>
      <c r="E29" s="14">
        <v>10300</v>
      </c>
      <c r="F29" s="14">
        <f>-8300-2000</f>
        <v>-10300</v>
      </c>
      <c r="G29" s="28">
        <v>9800</v>
      </c>
      <c r="H29" s="14">
        <v>-9800</v>
      </c>
      <c r="I29" s="13">
        <v>8400</v>
      </c>
      <c r="J29" s="14">
        <v>-8400</v>
      </c>
      <c r="K29" s="13">
        <v>7550</v>
      </c>
      <c r="L29" s="14">
        <v>-7550</v>
      </c>
      <c r="M29" s="14">
        <v>9500</v>
      </c>
      <c r="N29" s="14">
        <v>-9500</v>
      </c>
      <c r="O29" s="13">
        <v>10700</v>
      </c>
      <c r="P29" s="14">
        <v>-10700</v>
      </c>
      <c r="Q29" s="14"/>
      <c r="R29" s="14"/>
      <c r="S29" s="30">
        <f t="shared" si="0"/>
        <v>0</v>
      </c>
    </row>
    <row r="30" spans="1:19" ht="16.5" thickBot="1">
      <c r="A30" s="11" t="s">
        <v>20</v>
      </c>
      <c r="B30" s="35" t="s">
        <v>172</v>
      </c>
      <c r="C30" s="14">
        <v>7300</v>
      </c>
      <c r="D30" s="15">
        <v>-7300</v>
      </c>
      <c r="E30" s="14">
        <v>10300</v>
      </c>
      <c r="F30" s="15">
        <f>-8300-2000</f>
        <v>-10300</v>
      </c>
      <c r="G30" s="28">
        <v>9800</v>
      </c>
      <c r="H30" s="15">
        <v>-9800</v>
      </c>
      <c r="I30" s="13">
        <v>8400</v>
      </c>
      <c r="J30" s="15">
        <v>-8400</v>
      </c>
      <c r="K30" s="13">
        <v>7550</v>
      </c>
      <c r="L30" s="15">
        <v>-7550</v>
      </c>
      <c r="M30" s="15">
        <v>9500</v>
      </c>
      <c r="N30" s="15">
        <v>-9500</v>
      </c>
      <c r="O30" s="13">
        <v>10700</v>
      </c>
      <c r="P30" s="14">
        <v>-10700</v>
      </c>
      <c r="Q30" s="14"/>
      <c r="R30" s="15"/>
      <c r="S30" s="30">
        <f t="shared" si="0"/>
        <v>0</v>
      </c>
    </row>
    <row r="31" spans="1:19" ht="16.5" thickBot="1">
      <c r="A31" s="1" t="s">
        <v>21</v>
      </c>
      <c r="B31" s="34" t="s">
        <v>182</v>
      </c>
      <c r="C31" s="14">
        <v>7300</v>
      </c>
      <c r="D31" s="14">
        <v>-7300</v>
      </c>
      <c r="E31" s="14">
        <v>10300</v>
      </c>
      <c r="F31" s="14">
        <f>-1000-7300-2000</f>
        <v>-10300</v>
      </c>
      <c r="G31" s="28">
        <v>9800</v>
      </c>
      <c r="H31" s="14">
        <v>-9800</v>
      </c>
      <c r="I31" s="13">
        <v>8400</v>
      </c>
      <c r="J31" s="14">
        <v>-8400</v>
      </c>
      <c r="K31" s="13">
        <v>7550</v>
      </c>
      <c r="L31" s="14">
        <f>-7150-400</f>
        <v>-7550</v>
      </c>
      <c r="M31" s="14">
        <v>9500</v>
      </c>
      <c r="N31" s="14">
        <v>-9500</v>
      </c>
      <c r="O31" s="13">
        <v>10700</v>
      </c>
      <c r="P31" s="14">
        <v>-10700</v>
      </c>
      <c r="Q31" s="14"/>
      <c r="R31" s="14"/>
      <c r="S31" s="30">
        <f t="shared" si="0"/>
        <v>0</v>
      </c>
    </row>
    <row r="32" spans="1:19" ht="16.5" thickBot="1">
      <c r="A32" s="1" t="s">
        <v>22</v>
      </c>
      <c r="B32" s="34" t="s">
        <v>178</v>
      </c>
      <c r="C32" s="14">
        <v>7300</v>
      </c>
      <c r="D32" s="14">
        <v>-7300</v>
      </c>
      <c r="E32" s="14">
        <v>10300</v>
      </c>
      <c r="F32" s="14">
        <f>-7300-1000-2000</f>
        <v>-10300</v>
      </c>
      <c r="G32" s="28">
        <v>9800</v>
      </c>
      <c r="H32" s="14">
        <v>-9800</v>
      </c>
      <c r="I32" s="13">
        <v>8400</v>
      </c>
      <c r="J32" s="14">
        <v>-8400</v>
      </c>
      <c r="K32" s="13">
        <v>7550</v>
      </c>
      <c r="L32" s="14">
        <v>-7550</v>
      </c>
      <c r="M32" s="14">
        <v>9500</v>
      </c>
      <c r="N32" s="14">
        <v>-9500</v>
      </c>
      <c r="O32" s="13">
        <v>10700</v>
      </c>
      <c r="P32" s="14">
        <v>-10700</v>
      </c>
      <c r="Q32" s="14"/>
      <c r="R32" s="14"/>
      <c r="S32" s="30">
        <f t="shared" si="0"/>
        <v>0</v>
      </c>
    </row>
    <row r="33" spans="1:19" ht="16.5" thickBot="1">
      <c r="A33" s="1" t="s">
        <v>23</v>
      </c>
      <c r="B33" s="34" t="s">
        <v>114</v>
      </c>
      <c r="C33" s="14">
        <v>7300</v>
      </c>
      <c r="D33" s="14">
        <v>-7300</v>
      </c>
      <c r="E33" s="14">
        <v>10300</v>
      </c>
      <c r="F33" s="14">
        <v>-10300</v>
      </c>
      <c r="G33" s="28">
        <v>9800</v>
      </c>
      <c r="H33" s="14">
        <f>-9800-10300</f>
        <v>-20100</v>
      </c>
      <c r="I33" s="13">
        <v>8400</v>
      </c>
      <c r="J33" s="14"/>
      <c r="K33" s="13">
        <v>7550</v>
      </c>
      <c r="L33" s="14">
        <v>-6150</v>
      </c>
      <c r="M33" s="14">
        <v>9500</v>
      </c>
      <c r="N33" s="14">
        <v>-9800</v>
      </c>
      <c r="O33" s="13">
        <v>10700</v>
      </c>
      <c r="P33" s="14"/>
      <c r="Q33" s="14"/>
      <c r="R33" s="14"/>
      <c r="S33" s="30">
        <f t="shared" si="0"/>
        <v>9900</v>
      </c>
    </row>
    <row r="34" spans="1:19" ht="16.5" thickBot="1">
      <c r="A34" s="1" t="s">
        <v>24</v>
      </c>
      <c r="B34" s="34" t="s">
        <v>115</v>
      </c>
      <c r="C34" s="14">
        <v>7300</v>
      </c>
      <c r="D34" s="14">
        <f>-3000-4300</f>
        <v>-7300</v>
      </c>
      <c r="E34" s="14">
        <v>10300</v>
      </c>
      <c r="F34" s="14">
        <f>-8300-2000</f>
        <v>-10300</v>
      </c>
      <c r="G34" s="28">
        <v>9800</v>
      </c>
      <c r="H34" s="14">
        <v>-14000</v>
      </c>
      <c r="I34" s="13">
        <v>8400</v>
      </c>
      <c r="J34" s="14">
        <v>-8400</v>
      </c>
      <c r="K34" s="13">
        <v>7550</v>
      </c>
      <c r="L34" s="14">
        <v>-9000</v>
      </c>
      <c r="M34" s="14">
        <v>9500</v>
      </c>
      <c r="N34" s="14">
        <v>-5850</v>
      </c>
      <c r="O34" s="13">
        <v>10700</v>
      </c>
      <c r="P34" s="14">
        <v>-5850</v>
      </c>
      <c r="Q34" s="14"/>
      <c r="R34" s="14"/>
      <c r="S34" s="30">
        <f t="shared" si="0"/>
        <v>2850</v>
      </c>
    </row>
    <row r="35" spans="1:19" ht="16.5" thickBot="1">
      <c r="A35" s="1" t="s">
        <v>25</v>
      </c>
      <c r="B35" s="34" t="s">
        <v>116</v>
      </c>
      <c r="C35" s="14">
        <v>7300</v>
      </c>
      <c r="D35" s="14">
        <v>-7300</v>
      </c>
      <c r="E35" s="14">
        <v>10300</v>
      </c>
      <c r="F35" s="14">
        <f>-1000-7300-2000</f>
        <v>-10300</v>
      </c>
      <c r="G35" s="28">
        <v>9800</v>
      </c>
      <c r="H35" s="14">
        <v>-9800</v>
      </c>
      <c r="I35" s="13">
        <v>8400</v>
      </c>
      <c r="J35" s="14">
        <v>-8400</v>
      </c>
      <c r="K35" s="13">
        <v>7550</v>
      </c>
      <c r="L35" s="14">
        <v>-7550</v>
      </c>
      <c r="M35" s="14">
        <v>9500</v>
      </c>
      <c r="N35" s="14">
        <v>-9500</v>
      </c>
      <c r="O35" s="13">
        <v>10700</v>
      </c>
      <c r="P35" s="14">
        <v>-10700</v>
      </c>
      <c r="Q35" s="14"/>
      <c r="R35" s="14"/>
      <c r="S35" s="30">
        <f t="shared" si="0"/>
        <v>0</v>
      </c>
    </row>
    <row r="36" spans="1:19" ht="16.5" thickBot="1">
      <c r="A36" s="1" t="s">
        <v>26</v>
      </c>
      <c r="B36" s="34" t="s">
        <v>117</v>
      </c>
      <c r="C36" s="14">
        <v>7300</v>
      </c>
      <c r="D36" s="14">
        <v>-7300</v>
      </c>
      <c r="E36" s="14">
        <v>10300</v>
      </c>
      <c r="F36" s="14">
        <f>-1000-7300-2000</f>
        <v>-10300</v>
      </c>
      <c r="G36" s="28">
        <v>9800</v>
      </c>
      <c r="H36" s="14">
        <f>-7300-2500</f>
        <v>-9800</v>
      </c>
      <c r="I36" s="13">
        <v>8400</v>
      </c>
      <c r="J36" s="14">
        <v>-8400</v>
      </c>
      <c r="K36" s="13">
        <v>7550</v>
      </c>
      <c r="L36" s="14">
        <v>-7550</v>
      </c>
      <c r="M36" s="14">
        <v>9500</v>
      </c>
      <c r="N36" s="14">
        <v>-9500</v>
      </c>
      <c r="O36" s="13">
        <v>10700</v>
      </c>
      <c r="P36" s="14">
        <v>-10700</v>
      </c>
      <c r="Q36" s="14"/>
      <c r="R36" s="14"/>
      <c r="S36" s="30">
        <f t="shared" si="0"/>
        <v>0</v>
      </c>
    </row>
    <row r="37" spans="1:19" ht="16.5" thickBot="1">
      <c r="A37" s="1" t="s">
        <v>27</v>
      </c>
      <c r="B37" s="34" t="s">
        <v>118</v>
      </c>
      <c r="C37" s="14">
        <v>7300</v>
      </c>
      <c r="D37" s="14">
        <v>-7300</v>
      </c>
      <c r="E37" s="14">
        <v>10300</v>
      </c>
      <c r="F37" s="14">
        <f>-8300-2000</f>
        <v>-10300</v>
      </c>
      <c r="G37" s="28">
        <v>9800</v>
      </c>
      <c r="H37" s="14">
        <v>-9800</v>
      </c>
      <c r="I37" s="13">
        <v>8400</v>
      </c>
      <c r="J37" s="14">
        <v>-8400</v>
      </c>
      <c r="K37" s="13">
        <v>7550</v>
      </c>
      <c r="L37" s="14">
        <v>-7550</v>
      </c>
      <c r="M37" s="14">
        <v>9500</v>
      </c>
      <c r="N37" s="14">
        <v>-9500</v>
      </c>
      <c r="O37" s="13">
        <v>10700</v>
      </c>
      <c r="P37" s="14">
        <v>-10700</v>
      </c>
      <c r="Q37" s="14"/>
      <c r="R37" s="14"/>
      <c r="S37" s="30">
        <f t="shared" si="0"/>
        <v>0</v>
      </c>
    </row>
    <row r="38" spans="1:19" ht="16.5" thickBot="1">
      <c r="A38" s="1" t="s">
        <v>28</v>
      </c>
      <c r="B38" s="34" t="s">
        <v>119</v>
      </c>
      <c r="C38" s="14">
        <v>7300</v>
      </c>
      <c r="D38" s="14">
        <v>-7300</v>
      </c>
      <c r="E38" s="14">
        <v>10300</v>
      </c>
      <c r="F38" s="14">
        <v>-10300</v>
      </c>
      <c r="G38" s="28">
        <v>9800</v>
      </c>
      <c r="H38" s="14">
        <v>-9800</v>
      </c>
      <c r="I38" s="13">
        <v>8400</v>
      </c>
      <c r="J38" s="14">
        <f>-8400-2000</f>
        <v>-10400</v>
      </c>
      <c r="K38" s="13">
        <v>7550</v>
      </c>
      <c r="L38" s="14">
        <v>-7550</v>
      </c>
      <c r="M38" s="14">
        <v>9500</v>
      </c>
      <c r="N38" s="14">
        <v>-9500</v>
      </c>
      <c r="O38" s="13">
        <v>10700</v>
      </c>
      <c r="P38" s="14">
        <v>-10700</v>
      </c>
      <c r="Q38" s="14"/>
      <c r="R38" s="14"/>
      <c r="S38" s="30">
        <f t="shared" si="0"/>
        <v>-2000</v>
      </c>
    </row>
    <row r="39" spans="1:19" ht="16.5" thickBot="1">
      <c r="A39" s="1" t="s">
        <v>29</v>
      </c>
      <c r="B39" s="34" t="s">
        <v>120</v>
      </c>
      <c r="C39" s="14">
        <v>7300</v>
      </c>
      <c r="D39" s="14">
        <v>-7300</v>
      </c>
      <c r="E39" s="14">
        <v>10300</v>
      </c>
      <c r="F39" s="14">
        <v>-8300</v>
      </c>
      <c r="G39" s="28">
        <v>9800</v>
      </c>
      <c r="H39" s="14">
        <f>-2000-9800</f>
        <v>-11800</v>
      </c>
      <c r="I39" s="13">
        <v>8400</v>
      </c>
      <c r="J39" s="14">
        <v>-8400</v>
      </c>
      <c r="K39" s="13">
        <v>7550</v>
      </c>
      <c r="L39" s="14">
        <f>-7150-400</f>
        <v>-7550</v>
      </c>
      <c r="M39" s="14">
        <v>9500</v>
      </c>
      <c r="N39" s="14">
        <v>-9500</v>
      </c>
      <c r="O39" s="13">
        <v>10700</v>
      </c>
      <c r="P39" s="14">
        <v>-10700</v>
      </c>
      <c r="Q39" s="14"/>
      <c r="R39" s="14"/>
      <c r="S39" s="30">
        <f t="shared" si="0"/>
        <v>0</v>
      </c>
    </row>
    <row r="40" spans="1:19" ht="16.5" thickBot="1">
      <c r="A40" s="11" t="s">
        <v>30</v>
      </c>
      <c r="B40" s="35" t="s">
        <v>121</v>
      </c>
      <c r="C40" s="14">
        <v>7300</v>
      </c>
      <c r="D40" s="15">
        <v>-7300</v>
      </c>
      <c r="E40" s="14">
        <v>10300</v>
      </c>
      <c r="F40" s="15">
        <f>-8300-2000</f>
        <v>-10300</v>
      </c>
      <c r="G40" s="28">
        <v>9800</v>
      </c>
      <c r="H40" s="15">
        <v>-9800</v>
      </c>
      <c r="I40" s="13">
        <v>8400</v>
      </c>
      <c r="J40" s="15">
        <f>-2400-3000-3000</f>
        <v>-8400</v>
      </c>
      <c r="K40" s="13">
        <v>7550</v>
      </c>
      <c r="L40" s="15">
        <v>-7550</v>
      </c>
      <c r="M40" s="15">
        <v>9500</v>
      </c>
      <c r="N40" s="15">
        <v>-9500</v>
      </c>
      <c r="O40" s="13">
        <v>10700</v>
      </c>
      <c r="P40" s="14">
        <v>-10700</v>
      </c>
      <c r="Q40" s="14"/>
      <c r="R40" s="15"/>
      <c r="S40" s="30">
        <f t="shared" si="0"/>
        <v>0</v>
      </c>
    </row>
    <row r="41" spans="1:19" ht="16.5" thickBot="1">
      <c r="A41" s="1" t="s">
        <v>31</v>
      </c>
      <c r="B41" s="34" t="s">
        <v>122</v>
      </c>
      <c r="C41" s="14">
        <v>7300</v>
      </c>
      <c r="D41" s="14">
        <v>-7300</v>
      </c>
      <c r="E41" s="14">
        <v>10300</v>
      </c>
      <c r="F41" s="14">
        <v>-7300</v>
      </c>
      <c r="G41" s="28">
        <v>9800</v>
      </c>
      <c r="H41" s="14">
        <v>-7000</v>
      </c>
      <c r="I41" s="13">
        <v>8400</v>
      </c>
      <c r="J41" s="14">
        <f>-2000-7800</f>
        <v>-9800</v>
      </c>
      <c r="K41" s="13">
        <v>7550</v>
      </c>
      <c r="L41" s="14">
        <v>-7550</v>
      </c>
      <c r="M41" s="14">
        <v>9500</v>
      </c>
      <c r="N41" s="14">
        <f>-9500-4400</f>
        <v>-13900</v>
      </c>
      <c r="O41" s="13">
        <v>10700</v>
      </c>
      <c r="P41" s="14">
        <v>-10700</v>
      </c>
      <c r="Q41" s="14"/>
      <c r="R41" s="14"/>
      <c r="S41" s="30">
        <f t="shared" si="0"/>
        <v>0</v>
      </c>
    </row>
    <row r="42" spans="1:19" ht="16.5" thickBot="1">
      <c r="A42" s="1" t="s">
        <v>32</v>
      </c>
      <c r="B42" s="34" t="s">
        <v>123</v>
      </c>
      <c r="C42" s="14">
        <v>7300</v>
      </c>
      <c r="D42" s="14">
        <v>-7300</v>
      </c>
      <c r="E42" s="14">
        <v>10300</v>
      </c>
      <c r="F42" s="14">
        <v>-8300</v>
      </c>
      <c r="G42" s="28">
        <v>9800</v>
      </c>
      <c r="H42" s="14">
        <f>-2000-9800</f>
        <v>-11800</v>
      </c>
      <c r="I42" s="13">
        <v>8400</v>
      </c>
      <c r="J42" s="14">
        <v>-8400</v>
      </c>
      <c r="K42" s="13">
        <v>7550</v>
      </c>
      <c r="L42" s="14">
        <v>-7550</v>
      </c>
      <c r="M42" s="14">
        <v>9500</v>
      </c>
      <c r="N42" s="14">
        <v>-9200</v>
      </c>
      <c r="O42" s="13">
        <v>10700</v>
      </c>
      <c r="P42" s="14">
        <v>-11000</v>
      </c>
      <c r="Q42" s="14"/>
      <c r="R42" s="14"/>
      <c r="S42" s="30">
        <f t="shared" si="0"/>
        <v>0</v>
      </c>
    </row>
    <row r="43" spans="1:19" ht="16.5" thickBot="1">
      <c r="A43" s="11" t="s">
        <v>33</v>
      </c>
      <c r="B43" s="35" t="s">
        <v>124</v>
      </c>
      <c r="C43" s="14">
        <v>7300</v>
      </c>
      <c r="D43" s="15">
        <v>-7300</v>
      </c>
      <c r="E43" s="14">
        <v>10300</v>
      </c>
      <c r="F43" s="15">
        <f>-8300-2000</f>
        <v>-10300</v>
      </c>
      <c r="G43" s="28">
        <v>9800</v>
      </c>
      <c r="H43" s="15">
        <v>-9800</v>
      </c>
      <c r="I43" s="13">
        <v>8400</v>
      </c>
      <c r="J43" s="15">
        <v>-8400</v>
      </c>
      <c r="K43" s="13">
        <v>7550</v>
      </c>
      <c r="L43" s="15">
        <v>-7550</v>
      </c>
      <c r="M43" s="15">
        <v>9500</v>
      </c>
      <c r="N43" s="15">
        <v>-9500</v>
      </c>
      <c r="O43" s="13">
        <v>10700</v>
      </c>
      <c r="P43" s="14">
        <v>-10700</v>
      </c>
      <c r="Q43" s="14"/>
      <c r="R43" s="15"/>
      <c r="S43" s="30">
        <f t="shared" si="0"/>
        <v>0</v>
      </c>
    </row>
    <row r="44" spans="1:19" ht="16.5" thickBot="1">
      <c r="A44" s="1" t="s">
        <v>34</v>
      </c>
      <c r="B44" s="34" t="s">
        <v>125</v>
      </c>
      <c r="C44" s="14">
        <v>7300</v>
      </c>
      <c r="D44" s="14">
        <v>-7300</v>
      </c>
      <c r="E44" s="14">
        <v>10300</v>
      </c>
      <c r="F44" s="14">
        <f>-8300-2000</f>
        <v>-10300</v>
      </c>
      <c r="G44" s="28">
        <v>9800</v>
      </c>
      <c r="H44" s="14">
        <v>-9800</v>
      </c>
      <c r="I44" s="13">
        <v>8400</v>
      </c>
      <c r="J44" s="14">
        <v>-8400</v>
      </c>
      <c r="K44" s="13">
        <v>7550</v>
      </c>
      <c r="L44" s="14">
        <v>-7550</v>
      </c>
      <c r="M44" s="14">
        <v>9500</v>
      </c>
      <c r="N44" s="14">
        <v>-9500</v>
      </c>
      <c r="O44" s="13">
        <v>10700</v>
      </c>
      <c r="P44" s="14">
        <v>-10700</v>
      </c>
      <c r="Q44" s="14"/>
      <c r="R44" s="14"/>
      <c r="S44" s="30">
        <f t="shared" si="0"/>
        <v>0</v>
      </c>
    </row>
    <row r="45" spans="1:19" ht="16.5" thickBot="1">
      <c r="A45" s="1" t="s">
        <v>86</v>
      </c>
      <c r="B45" s="37" t="s">
        <v>162</v>
      </c>
      <c r="C45" s="14">
        <v>7300</v>
      </c>
      <c r="D45" s="14">
        <v>-7300</v>
      </c>
      <c r="E45" s="14">
        <v>10300</v>
      </c>
      <c r="F45" s="14">
        <v>-7800</v>
      </c>
      <c r="G45" s="28">
        <v>9800</v>
      </c>
      <c r="H45" s="14">
        <f>-9800-2000</f>
        <v>-11800</v>
      </c>
      <c r="I45" s="13">
        <v>8400</v>
      </c>
      <c r="J45" s="14">
        <v>-8400</v>
      </c>
      <c r="K45" s="13">
        <v>7550</v>
      </c>
      <c r="L45" s="14">
        <v>-8550</v>
      </c>
      <c r="M45" s="14">
        <v>9500</v>
      </c>
      <c r="N45" s="14">
        <v>-9000</v>
      </c>
      <c r="O45" s="13">
        <v>10700</v>
      </c>
      <c r="P45" s="14">
        <v>-10700</v>
      </c>
      <c r="Q45" s="14"/>
      <c r="R45" s="14"/>
      <c r="S45" s="30">
        <f t="shared" si="0"/>
        <v>0</v>
      </c>
    </row>
    <row r="46" spans="1:19" ht="16.5" thickBot="1">
      <c r="A46" s="1" t="s">
        <v>87</v>
      </c>
      <c r="B46" s="37" t="s">
        <v>163</v>
      </c>
      <c r="C46" s="14">
        <v>7300</v>
      </c>
      <c r="D46" s="14">
        <v>-7300</v>
      </c>
      <c r="E46" s="14">
        <v>10300</v>
      </c>
      <c r="F46" s="14">
        <f>-7800-2000</f>
        <v>-9800</v>
      </c>
      <c r="G46" s="28">
        <v>9800</v>
      </c>
      <c r="H46" s="14">
        <v>-9800</v>
      </c>
      <c r="I46" s="13">
        <v>8400</v>
      </c>
      <c r="J46" s="14">
        <v>-8400</v>
      </c>
      <c r="K46" s="13">
        <v>7550</v>
      </c>
      <c r="L46" s="14">
        <v>-8050</v>
      </c>
      <c r="M46" s="14">
        <v>9500</v>
      </c>
      <c r="N46" s="14">
        <v>-9500</v>
      </c>
      <c r="O46" s="13">
        <v>10700</v>
      </c>
      <c r="P46" s="14">
        <v>-10700</v>
      </c>
      <c r="Q46" s="14"/>
      <c r="R46" s="14"/>
      <c r="S46" s="30">
        <f t="shared" si="0"/>
        <v>0</v>
      </c>
    </row>
    <row r="47" spans="1:19" ht="16.5" thickBot="1">
      <c r="A47" s="1" t="s">
        <v>35</v>
      </c>
      <c r="B47" s="37" t="s">
        <v>175</v>
      </c>
      <c r="C47" s="14">
        <v>7300</v>
      </c>
      <c r="D47" s="14">
        <v>-7300</v>
      </c>
      <c r="E47" s="14">
        <v>10300</v>
      </c>
      <c r="F47" s="14">
        <f>-1000-7300</f>
        <v>-8300</v>
      </c>
      <c r="G47" s="28">
        <v>9800</v>
      </c>
      <c r="H47" s="14">
        <v>-9800</v>
      </c>
      <c r="I47" s="13">
        <v>8400</v>
      </c>
      <c r="J47" s="14">
        <f>-10279.55-121</f>
        <v>-10400.549999999999</v>
      </c>
      <c r="K47" s="13">
        <v>7550</v>
      </c>
      <c r="L47" s="14">
        <v>-7550</v>
      </c>
      <c r="M47" s="14">
        <v>9500</v>
      </c>
      <c r="N47" s="14">
        <v>-9500</v>
      </c>
      <c r="O47" s="13">
        <v>10700</v>
      </c>
      <c r="P47" s="14">
        <v>-10700</v>
      </c>
      <c r="Q47" s="14"/>
      <c r="R47" s="14"/>
      <c r="S47" s="30">
        <f t="shared" si="0"/>
        <v>-0.5499999999992724</v>
      </c>
    </row>
    <row r="48" spans="1:19" ht="16.5" thickBot="1">
      <c r="A48" s="1" t="s">
        <v>36</v>
      </c>
      <c r="B48" s="37" t="s">
        <v>164</v>
      </c>
      <c r="C48" s="14">
        <v>7300</v>
      </c>
      <c r="D48" s="14">
        <v>-7300</v>
      </c>
      <c r="E48" s="14">
        <v>10300</v>
      </c>
      <c r="F48" s="14">
        <f>-3000-7300</f>
        <v>-10300</v>
      </c>
      <c r="G48" s="28">
        <v>9800</v>
      </c>
      <c r="H48" s="14">
        <f>-2500-7300</f>
        <v>-9800</v>
      </c>
      <c r="I48" s="13">
        <v>8400</v>
      </c>
      <c r="J48" s="14">
        <f>-2000-8400</f>
        <v>-10400</v>
      </c>
      <c r="K48" s="13">
        <v>7550</v>
      </c>
      <c r="L48" s="14">
        <v>-7550</v>
      </c>
      <c r="M48" s="14">
        <v>9500</v>
      </c>
      <c r="N48" s="14">
        <v>-9500</v>
      </c>
      <c r="O48" s="13">
        <v>10700</v>
      </c>
      <c r="P48" s="14">
        <v>-10700</v>
      </c>
      <c r="Q48" s="14"/>
      <c r="R48" s="14"/>
      <c r="S48" s="30">
        <f t="shared" si="0"/>
        <v>-2000</v>
      </c>
    </row>
    <row r="49" spans="1:19" ht="16.5" thickBot="1">
      <c r="A49" s="1" t="s">
        <v>88</v>
      </c>
      <c r="B49" s="37" t="s">
        <v>164</v>
      </c>
      <c r="C49" s="14">
        <v>7300</v>
      </c>
      <c r="D49" s="14">
        <v>-7300</v>
      </c>
      <c r="E49" s="14">
        <v>10300</v>
      </c>
      <c r="F49" s="14">
        <f>-3000-7300</f>
        <v>-10300</v>
      </c>
      <c r="G49" s="28"/>
      <c r="H49" s="14"/>
      <c r="I49" s="13"/>
      <c r="J49" s="14"/>
      <c r="K49" s="13">
        <v>7550</v>
      </c>
      <c r="L49" s="14">
        <v>-7550</v>
      </c>
      <c r="M49" s="14">
        <v>9500</v>
      </c>
      <c r="N49" s="14">
        <v>-9500</v>
      </c>
      <c r="O49" s="13">
        <v>10700</v>
      </c>
      <c r="P49" s="14">
        <v>-10700</v>
      </c>
      <c r="Q49" s="14"/>
      <c r="R49" s="14"/>
      <c r="S49" s="30">
        <f t="shared" si="0"/>
        <v>0</v>
      </c>
    </row>
    <row r="50" spans="1:19" ht="16.5" thickBot="1">
      <c r="A50" s="1" t="s">
        <v>37</v>
      </c>
      <c r="B50" s="34" t="s">
        <v>126</v>
      </c>
      <c r="C50" s="14">
        <v>7300</v>
      </c>
      <c r="D50" s="14">
        <v>-7300</v>
      </c>
      <c r="E50" s="14">
        <v>10300</v>
      </c>
      <c r="F50" s="14">
        <f>-8300-2000</f>
        <v>-10300</v>
      </c>
      <c r="G50" s="28">
        <v>9800</v>
      </c>
      <c r="H50" s="14">
        <v>-9800</v>
      </c>
      <c r="I50" s="13">
        <v>8400</v>
      </c>
      <c r="J50" s="14">
        <f>-7700-700</f>
        <v>-8400</v>
      </c>
      <c r="K50" s="13">
        <v>7550</v>
      </c>
      <c r="L50" s="14">
        <v>-7550</v>
      </c>
      <c r="M50" s="14">
        <v>9500</v>
      </c>
      <c r="N50" s="14">
        <v>-9500</v>
      </c>
      <c r="O50" s="13">
        <v>10700</v>
      </c>
      <c r="P50" s="14">
        <v>-10700</v>
      </c>
      <c r="Q50" s="14"/>
      <c r="R50" s="14"/>
      <c r="S50" s="30">
        <f t="shared" si="0"/>
        <v>0</v>
      </c>
    </row>
    <row r="51" spans="1:19" ht="16.5" thickBot="1">
      <c r="A51" s="1" t="s">
        <v>38</v>
      </c>
      <c r="B51" s="34" t="s">
        <v>127</v>
      </c>
      <c r="C51" s="14">
        <v>7300</v>
      </c>
      <c r="D51" s="14">
        <v>-7300</v>
      </c>
      <c r="E51" s="14">
        <v>10300</v>
      </c>
      <c r="F51" s="14">
        <v>-8300</v>
      </c>
      <c r="G51" s="28">
        <v>9800</v>
      </c>
      <c r="H51" s="14">
        <v>-9800</v>
      </c>
      <c r="I51" s="13">
        <v>8400</v>
      </c>
      <c r="J51" s="14">
        <f>-8300-2100</f>
        <v>-10400</v>
      </c>
      <c r="K51" s="13">
        <v>7550</v>
      </c>
      <c r="L51" s="4"/>
      <c r="M51" s="14">
        <v>9500</v>
      </c>
      <c r="N51" s="14">
        <v>-17050</v>
      </c>
      <c r="O51" s="13">
        <v>10700</v>
      </c>
      <c r="P51" s="14">
        <v>-10700</v>
      </c>
      <c r="Q51" s="14"/>
      <c r="R51" s="14"/>
      <c r="S51" s="30">
        <f t="shared" si="0"/>
        <v>0</v>
      </c>
    </row>
    <row r="52" spans="1:19" ht="16.5" thickBot="1">
      <c r="A52" s="1" t="s">
        <v>39</v>
      </c>
      <c r="B52" s="34" t="s">
        <v>128</v>
      </c>
      <c r="C52" s="14">
        <v>7300</v>
      </c>
      <c r="D52" s="14"/>
      <c r="E52" s="14">
        <v>10300</v>
      </c>
      <c r="F52" s="14"/>
      <c r="G52" s="28">
        <v>9800</v>
      </c>
      <c r="H52" s="14"/>
      <c r="I52" s="13">
        <v>8400</v>
      </c>
      <c r="J52" s="14"/>
      <c r="K52" s="13">
        <v>7550</v>
      </c>
      <c r="L52" s="14"/>
      <c r="M52" s="14">
        <v>9500</v>
      </c>
      <c r="N52" s="4"/>
      <c r="O52" s="13">
        <v>10700</v>
      </c>
      <c r="P52" s="14"/>
      <c r="Q52" s="14"/>
      <c r="R52" s="14"/>
      <c r="S52" s="30">
        <f t="shared" si="0"/>
        <v>63550</v>
      </c>
    </row>
    <row r="53" spans="1:19" ht="16.5" thickBot="1">
      <c r="A53" s="1" t="s">
        <v>40</v>
      </c>
      <c r="B53" s="34" t="s">
        <v>129</v>
      </c>
      <c r="C53" s="14">
        <v>7300</v>
      </c>
      <c r="D53" s="14">
        <v>-7300</v>
      </c>
      <c r="E53" s="14">
        <v>10300</v>
      </c>
      <c r="F53" s="14">
        <f>-7300-1000-2000</f>
        <v>-10300</v>
      </c>
      <c r="G53" s="28">
        <v>9800</v>
      </c>
      <c r="H53" s="14">
        <v>-9800</v>
      </c>
      <c r="I53" s="13">
        <v>8400</v>
      </c>
      <c r="J53" s="14">
        <v>-8400</v>
      </c>
      <c r="K53" s="13">
        <v>7550</v>
      </c>
      <c r="L53" s="14">
        <f>-1000-3000-3500</f>
        <v>-7500</v>
      </c>
      <c r="M53" s="14">
        <v>9500</v>
      </c>
      <c r="N53" s="14">
        <v>-9550</v>
      </c>
      <c r="O53" s="13">
        <v>10700</v>
      </c>
      <c r="P53" s="14">
        <v>-10700</v>
      </c>
      <c r="Q53" s="14"/>
      <c r="R53" s="14"/>
      <c r="S53" s="30">
        <f t="shared" si="0"/>
        <v>0</v>
      </c>
    </row>
    <row r="54" spans="1:19" ht="16.5" thickBot="1">
      <c r="A54" s="1" t="s">
        <v>41</v>
      </c>
      <c r="B54" s="34" t="s">
        <v>130</v>
      </c>
      <c r="C54" s="14">
        <v>7300</v>
      </c>
      <c r="D54" s="14">
        <v>-7300</v>
      </c>
      <c r="E54" s="14">
        <v>10300</v>
      </c>
      <c r="F54" s="14">
        <v>-8300</v>
      </c>
      <c r="G54" s="28">
        <v>9800</v>
      </c>
      <c r="H54" s="14">
        <f>-9800-2000</f>
        <v>-11800</v>
      </c>
      <c r="I54" s="13">
        <v>8400</v>
      </c>
      <c r="J54" s="14">
        <v>-8400</v>
      </c>
      <c r="K54" s="13">
        <v>7550</v>
      </c>
      <c r="L54" s="14">
        <v>-7550</v>
      </c>
      <c r="M54" s="14">
        <v>9500</v>
      </c>
      <c r="N54" s="14">
        <v>-9500</v>
      </c>
      <c r="O54" s="13">
        <v>10700</v>
      </c>
      <c r="P54" s="14">
        <v>-10700</v>
      </c>
      <c r="Q54" s="14"/>
      <c r="R54" s="14"/>
      <c r="S54" s="30">
        <f t="shared" si="0"/>
        <v>0</v>
      </c>
    </row>
    <row r="55" spans="1:19" ht="16.5" thickBot="1">
      <c r="A55" s="1" t="s">
        <v>42</v>
      </c>
      <c r="B55" s="34" t="s">
        <v>175</v>
      </c>
      <c r="C55" s="14">
        <v>7300</v>
      </c>
      <c r="D55" s="14">
        <v>-7300</v>
      </c>
      <c r="E55" s="14">
        <v>10300</v>
      </c>
      <c r="F55" s="14">
        <v>-8300</v>
      </c>
      <c r="G55" s="28">
        <v>9800</v>
      </c>
      <c r="H55" s="14">
        <f>-2000-9800</f>
        <v>-11800</v>
      </c>
      <c r="I55" s="13">
        <v>8400</v>
      </c>
      <c r="J55" s="14">
        <v>-8400</v>
      </c>
      <c r="K55" s="13">
        <v>7550</v>
      </c>
      <c r="L55" s="14">
        <v>-7550</v>
      </c>
      <c r="M55" s="14">
        <v>9500</v>
      </c>
      <c r="N55" s="14">
        <v>-9500</v>
      </c>
      <c r="O55" s="13">
        <v>10700</v>
      </c>
      <c r="P55" s="14">
        <v>-10700</v>
      </c>
      <c r="Q55" s="14"/>
      <c r="R55" s="14"/>
      <c r="S55" s="30">
        <f t="shared" si="0"/>
        <v>0</v>
      </c>
    </row>
    <row r="56" spans="1:19" ht="16.5" thickBot="1">
      <c r="A56" s="1" t="s">
        <v>43</v>
      </c>
      <c r="B56" s="34" t="s">
        <v>176</v>
      </c>
      <c r="C56" s="14">
        <v>7300</v>
      </c>
      <c r="D56" s="14">
        <v>-7300</v>
      </c>
      <c r="E56" s="14">
        <v>10300</v>
      </c>
      <c r="F56" s="14">
        <v>-8300</v>
      </c>
      <c r="G56" s="28">
        <v>9800</v>
      </c>
      <c r="H56" s="14">
        <f>-2000-9800</f>
        <v>-11800</v>
      </c>
      <c r="I56" s="13">
        <v>8400</v>
      </c>
      <c r="J56" s="14">
        <v>-8400</v>
      </c>
      <c r="K56" s="13">
        <v>7550</v>
      </c>
      <c r="L56" s="14">
        <v>-7550</v>
      </c>
      <c r="M56" s="14">
        <v>9500</v>
      </c>
      <c r="N56" s="14">
        <v>-9500</v>
      </c>
      <c r="O56" s="13">
        <v>10700</v>
      </c>
      <c r="P56" s="14">
        <v>-10700</v>
      </c>
      <c r="Q56" s="14"/>
      <c r="R56" s="14"/>
      <c r="S56" s="30">
        <f t="shared" si="0"/>
        <v>0</v>
      </c>
    </row>
    <row r="57" spans="1:19" ht="16.5" thickBot="1">
      <c r="A57" s="11" t="s">
        <v>44</v>
      </c>
      <c r="B57" s="35" t="s">
        <v>131</v>
      </c>
      <c r="C57" s="14">
        <v>7300</v>
      </c>
      <c r="D57" s="15">
        <v>-7300</v>
      </c>
      <c r="E57" s="14">
        <v>10300</v>
      </c>
      <c r="F57" s="15">
        <f>-1000-7300-2000</f>
        <v>-10300</v>
      </c>
      <c r="G57" s="28">
        <v>9800</v>
      </c>
      <c r="H57" s="15">
        <v>-9800</v>
      </c>
      <c r="I57" s="13">
        <v>8400</v>
      </c>
      <c r="J57" s="15">
        <v>-8400</v>
      </c>
      <c r="K57" s="13">
        <v>7550</v>
      </c>
      <c r="L57" s="15">
        <v>-7550</v>
      </c>
      <c r="M57" s="15">
        <v>9500</v>
      </c>
      <c r="N57" s="15">
        <v>-9500</v>
      </c>
      <c r="O57" s="13">
        <v>10700</v>
      </c>
      <c r="P57" s="14">
        <v>-10700</v>
      </c>
      <c r="Q57" s="14"/>
      <c r="R57" s="15"/>
      <c r="S57" s="30">
        <f t="shared" si="0"/>
        <v>0</v>
      </c>
    </row>
    <row r="58" spans="1:19" ht="16.5" thickBot="1">
      <c r="A58" s="1" t="s">
        <v>45</v>
      </c>
      <c r="B58" s="34" t="s">
        <v>132</v>
      </c>
      <c r="C58" s="14">
        <v>7300</v>
      </c>
      <c r="D58" s="14">
        <v>-7300</v>
      </c>
      <c r="E58" s="14">
        <v>10300</v>
      </c>
      <c r="F58" s="14">
        <f>-1000-7300-2000</f>
        <v>-10300</v>
      </c>
      <c r="G58" s="28">
        <v>9800</v>
      </c>
      <c r="H58" s="14">
        <v>-9800</v>
      </c>
      <c r="I58" s="13">
        <v>8400</v>
      </c>
      <c r="J58" s="14">
        <v>-8400</v>
      </c>
      <c r="K58" s="13">
        <v>7550</v>
      </c>
      <c r="L58" s="14">
        <v>-7550</v>
      </c>
      <c r="M58" s="14">
        <v>9500</v>
      </c>
      <c r="N58" s="14">
        <v>-9500</v>
      </c>
      <c r="O58" s="13">
        <v>10700</v>
      </c>
      <c r="P58" s="14">
        <v>-10700</v>
      </c>
      <c r="Q58" s="14"/>
      <c r="R58" s="14"/>
      <c r="S58" s="30">
        <f t="shared" si="0"/>
        <v>0</v>
      </c>
    </row>
    <row r="59" spans="1:19" ht="16.5" thickBot="1">
      <c r="A59" s="1" t="s">
        <v>46</v>
      </c>
      <c r="B59" s="34" t="s">
        <v>133</v>
      </c>
      <c r="C59" s="14">
        <v>7300</v>
      </c>
      <c r="D59" s="14">
        <v>-7300</v>
      </c>
      <c r="E59" s="14">
        <v>10300</v>
      </c>
      <c r="F59" s="14">
        <v>-8300</v>
      </c>
      <c r="G59" s="28">
        <v>9800</v>
      </c>
      <c r="H59" s="14">
        <v>-11800</v>
      </c>
      <c r="I59" s="13">
        <v>8400</v>
      </c>
      <c r="J59" s="14">
        <v>-8400</v>
      </c>
      <c r="K59" s="13">
        <v>7550</v>
      </c>
      <c r="L59" s="14">
        <v>-7550</v>
      </c>
      <c r="M59" s="14">
        <v>9500</v>
      </c>
      <c r="N59" s="14">
        <v>-9500</v>
      </c>
      <c r="O59" s="13">
        <v>10700</v>
      </c>
      <c r="P59" s="14">
        <v>-10700</v>
      </c>
      <c r="Q59" s="14"/>
      <c r="R59" s="14"/>
      <c r="S59" s="30">
        <f t="shared" si="0"/>
        <v>0</v>
      </c>
    </row>
    <row r="60" spans="1:19" ht="16.5" thickBot="1">
      <c r="A60" s="1" t="s">
        <v>47</v>
      </c>
      <c r="B60" s="34" t="s">
        <v>134</v>
      </c>
      <c r="C60" s="14">
        <v>7300</v>
      </c>
      <c r="D60" s="14">
        <v>-7300</v>
      </c>
      <c r="E60" s="14">
        <v>10300</v>
      </c>
      <c r="F60" s="14">
        <f>-8300-2000</f>
        <v>-10300</v>
      </c>
      <c r="G60" s="28">
        <v>9800</v>
      </c>
      <c r="H60" s="14">
        <v>-9800</v>
      </c>
      <c r="I60" s="13">
        <v>8400</v>
      </c>
      <c r="J60" s="14">
        <v>-8400</v>
      </c>
      <c r="K60" s="13">
        <v>7550</v>
      </c>
      <c r="L60" s="14">
        <v>-7550</v>
      </c>
      <c r="M60" s="14">
        <v>9500</v>
      </c>
      <c r="N60" s="14">
        <v>-9500</v>
      </c>
      <c r="O60" s="13">
        <v>10700</v>
      </c>
      <c r="P60" s="14">
        <v>-10700</v>
      </c>
      <c r="Q60" s="14"/>
      <c r="R60" s="14"/>
      <c r="S60" s="30">
        <f t="shared" si="0"/>
        <v>0</v>
      </c>
    </row>
    <row r="61" spans="1:19" ht="16.5" thickBot="1">
      <c r="A61" s="1" t="s">
        <v>48</v>
      </c>
      <c r="B61" s="34" t="s">
        <v>135</v>
      </c>
      <c r="C61" s="14">
        <v>7300</v>
      </c>
      <c r="D61" s="14">
        <v>-7300</v>
      </c>
      <c r="E61" s="14">
        <v>10300</v>
      </c>
      <c r="F61" s="14">
        <f>-8300-2000</f>
        <v>-10300</v>
      </c>
      <c r="G61" s="28">
        <v>9800</v>
      </c>
      <c r="H61" s="14">
        <v>-9800</v>
      </c>
      <c r="I61" s="13">
        <v>8400</v>
      </c>
      <c r="J61" s="14">
        <v>-8400</v>
      </c>
      <c r="K61" s="13">
        <v>7550</v>
      </c>
      <c r="L61" s="14">
        <v>-7500</v>
      </c>
      <c r="M61" s="14">
        <v>9500</v>
      </c>
      <c r="N61" s="14">
        <v>-9550</v>
      </c>
      <c r="O61" s="13">
        <v>10700</v>
      </c>
      <c r="P61" s="14">
        <v>-10700</v>
      </c>
      <c r="Q61" s="14"/>
      <c r="R61" s="14"/>
      <c r="S61" s="30">
        <f t="shared" si="0"/>
        <v>0</v>
      </c>
    </row>
    <row r="62" spans="1:19" ht="16.5" thickBot="1">
      <c r="A62" s="1" t="s">
        <v>49</v>
      </c>
      <c r="B62" s="34" t="s">
        <v>136</v>
      </c>
      <c r="C62" s="14">
        <v>7300</v>
      </c>
      <c r="D62" s="14">
        <v>-7300</v>
      </c>
      <c r="E62" s="14">
        <v>10300</v>
      </c>
      <c r="F62" s="14">
        <f>-1000-7300</f>
        <v>-8300</v>
      </c>
      <c r="G62" s="28">
        <v>9800</v>
      </c>
      <c r="H62" s="14">
        <f>-2000-9800</f>
        <v>-11800</v>
      </c>
      <c r="I62" s="13">
        <v>8400</v>
      </c>
      <c r="J62" s="14">
        <v>-8400</v>
      </c>
      <c r="K62" s="13">
        <v>7550</v>
      </c>
      <c r="L62" s="4"/>
      <c r="M62" s="14">
        <v>9500</v>
      </c>
      <c r="N62" s="14">
        <v>-10000</v>
      </c>
      <c r="O62" s="13">
        <v>10700</v>
      </c>
      <c r="P62" s="14">
        <v>-17750</v>
      </c>
      <c r="Q62" s="14"/>
      <c r="R62" s="14"/>
      <c r="S62" s="30">
        <f t="shared" si="0"/>
        <v>0</v>
      </c>
    </row>
    <row r="63" spans="1:19" ht="16.5" thickBot="1">
      <c r="A63" s="1" t="s">
        <v>50</v>
      </c>
      <c r="B63" s="34" t="s">
        <v>137</v>
      </c>
      <c r="C63" s="14">
        <v>7300</v>
      </c>
      <c r="D63" s="14">
        <v>-7300</v>
      </c>
      <c r="E63" s="14">
        <v>10300</v>
      </c>
      <c r="F63" s="14">
        <f>-10300-2000</f>
        <v>-12300</v>
      </c>
      <c r="G63" s="28">
        <v>9800</v>
      </c>
      <c r="H63" s="14">
        <v>-9800</v>
      </c>
      <c r="I63" s="13">
        <v>8400</v>
      </c>
      <c r="J63" s="14">
        <v>-6400</v>
      </c>
      <c r="K63" s="13">
        <v>7550</v>
      </c>
      <c r="L63" s="14">
        <v>-7550</v>
      </c>
      <c r="M63" s="14">
        <v>9500</v>
      </c>
      <c r="N63" s="14">
        <v>-9500</v>
      </c>
      <c r="O63" s="13">
        <v>10700</v>
      </c>
      <c r="P63" s="14">
        <v>-10700</v>
      </c>
      <c r="Q63" s="14"/>
      <c r="R63" s="14"/>
      <c r="S63" s="30">
        <f t="shared" si="0"/>
        <v>0</v>
      </c>
    </row>
    <row r="64" spans="1:19" ht="16.5" thickBot="1">
      <c r="A64" s="1" t="s">
        <v>51</v>
      </c>
      <c r="B64" s="34" t="s">
        <v>138</v>
      </c>
      <c r="C64" s="14">
        <v>7300</v>
      </c>
      <c r="D64" s="14">
        <v>-7300</v>
      </c>
      <c r="E64" s="14">
        <v>10300</v>
      </c>
      <c r="F64" s="14">
        <v>-8300</v>
      </c>
      <c r="G64" s="28">
        <v>9800</v>
      </c>
      <c r="H64" s="14"/>
      <c r="I64" s="13">
        <v>8400</v>
      </c>
      <c r="J64" s="14"/>
      <c r="K64" s="13">
        <v>7550</v>
      </c>
      <c r="L64" s="4"/>
      <c r="M64" s="14">
        <v>9500</v>
      </c>
      <c r="N64" s="14">
        <v>-37250</v>
      </c>
      <c r="O64" s="13">
        <v>10700</v>
      </c>
      <c r="P64" s="14">
        <v>-10700</v>
      </c>
      <c r="Q64" s="14"/>
      <c r="R64" s="14"/>
      <c r="S64" s="30">
        <f t="shared" si="0"/>
        <v>0</v>
      </c>
    </row>
    <row r="65" spans="1:19" ht="16.5" thickBot="1">
      <c r="A65" s="11" t="s">
        <v>52</v>
      </c>
      <c r="B65" s="35" t="s">
        <v>139</v>
      </c>
      <c r="C65" s="14">
        <v>7300</v>
      </c>
      <c r="D65" s="15">
        <f>-3000-4300</f>
        <v>-7300</v>
      </c>
      <c r="E65" s="14">
        <v>10300</v>
      </c>
      <c r="F65" s="15">
        <v>-8300</v>
      </c>
      <c r="G65" s="28">
        <v>9800</v>
      </c>
      <c r="H65" s="15">
        <v>-9800</v>
      </c>
      <c r="I65" s="13">
        <v>8400</v>
      </c>
      <c r="J65" s="15">
        <v>-10000</v>
      </c>
      <c r="K65" s="13">
        <v>7550</v>
      </c>
      <c r="L65" s="15">
        <v>-8000</v>
      </c>
      <c r="M65" s="15">
        <v>9500</v>
      </c>
      <c r="N65" s="15">
        <v>-9500</v>
      </c>
      <c r="O65" s="13">
        <v>10700</v>
      </c>
      <c r="P65" s="14">
        <v>-10700</v>
      </c>
      <c r="Q65" s="14"/>
      <c r="R65" s="15"/>
      <c r="S65" s="30">
        <f t="shared" si="0"/>
        <v>-50</v>
      </c>
    </row>
    <row r="66" spans="1:19" ht="16.5" thickBot="1">
      <c r="A66" s="1" t="s">
        <v>53</v>
      </c>
      <c r="B66" s="34" t="s">
        <v>142</v>
      </c>
      <c r="C66" s="14">
        <v>7300</v>
      </c>
      <c r="D66" s="14">
        <v>-7300</v>
      </c>
      <c r="E66" s="14">
        <v>10300</v>
      </c>
      <c r="F66" s="14">
        <f>-1000-7300-2000</f>
        <v>-10300</v>
      </c>
      <c r="G66" s="28">
        <v>9800</v>
      </c>
      <c r="H66" s="14">
        <v>-9800</v>
      </c>
      <c r="I66" s="13">
        <v>8400</v>
      </c>
      <c r="J66" s="14">
        <v>-8400</v>
      </c>
      <c r="K66" s="13">
        <v>7550</v>
      </c>
      <c r="L66" s="14">
        <v>-7550</v>
      </c>
      <c r="M66" s="14">
        <v>9500</v>
      </c>
      <c r="N66" s="14">
        <v>-9500</v>
      </c>
      <c r="O66" s="13">
        <v>10700</v>
      </c>
      <c r="P66" s="14"/>
      <c r="Q66" s="14"/>
      <c r="R66" s="14"/>
      <c r="S66" s="30">
        <f t="shared" si="0"/>
        <v>10700</v>
      </c>
    </row>
    <row r="67" spans="1:19" ht="16.5" thickBot="1">
      <c r="A67" s="1" t="s">
        <v>89</v>
      </c>
      <c r="B67" s="34" t="s">
        <v>177</v>
      </c>
      <c r="C67" s="14">
        <v>7300</v>
      </c>
      <c r="D67" s="14">
        <v>-7300</v>
      </c>
      <c r="E67" s="14">
        <v>10300</v>
      </c>
      <c r="F67" s="14">
        <v>-7300</v>
      </c>
      <c r="G67" s="28">
        <v>9800</v>
      </c>
      <c r="H67" s="14">
        <f>-700-9800</f>
        <v>-10500</v>
      </c>
      <c r="I67" s="13">
        <v>8400</v>
      </c>
      <c r="J67" s="14">
        <f>-6000-5000</f>
        <v>-11000</v>
      </c>
      <c r="K67" s="13">
        <v>7550</v>
      </c>
      <c r="L67" s="14">
        <v>-8000</v>
      </c>
      <c r="M67" s="14">
        <v>9500</v>
      </c>
      <c r="N67" s="14">
        <v>-8750</v>
      </c>
      <c r="O67" s="13">
        <v>10700</v>
      </c>
      <c r="P67" s="14">
        <v>-10700</v>
      </c>
      <c r="Q67" s="14"/>
      <c r="R67" s="14"/>
      <c r="S67" s="30">
        <f t="shared" si="0"/>
        <v>0</v>
      </c>
    </row>
    <row r="68" spans="1:19" ht="16.5" thickBot="1">
      <c r="A68" s="1" t="s">
        <v>54</v>
      </c>
      <c r="B68" s="34" t="s">
        <v>140</v>
      </c>
      <c r="C68" s="14">
        <v>7300</v>
      </c>
      <c r="D68" s="14">
        <v>-7300</v>
      </c>
      <c r="E68" s="14">
        <v>10300</v>
      </c>
      <c r="F68" s="14"/>
      <c r="G68" s="28">
        <v>9800</v>
      </c>
      <c r="H68" s="14">
        <f>-8300-5000</f>
        <v>-13300</v>
      </c>
      <c r="I68" s="13">
        <v>8400</v>
      </c>
      <c r="J68" s="14">
        <f>-8000-700</f>
        <v>-8700</v>
      </c>
      <c r="K68" s="13">
        <v>7550</v>
      </c>
      <c r="L68" s="14">
        <v>-8000</v>
      </c>
      <c r="M68" s="14">
        <v>9500</v>
      </c>
      <c r="N68" s="14"/>
      <c r="O68" s="13">
        <v>10700</v>
      </c>
      <c r="P68" s="14"/>
      <c r="Q68" s="14"/>
      <c r="R68" s="14"/>
      <c r="S68" s="30">
        <f t="shared" si="0"/>
        <v>26250</v>
      </c>
    </row>
    <row r="69" spans="1:19" ht="16.5" thickBot="1">
      <c r="A69" s="11" t="s">
        <v>55</v>
      </c>
      <c r="B69" s="35" t="s">
        <v>141</v>
      </c>
      <c r="C69" s="14">
        <v>7300</v>
      </c>
      <c r="D69" s="15">
        <v>-7300</v>
      </c>
      <c r="E69" s="14">
        <v>10300</v>
      </c>
      <c r="F69" s="15">
        <f>-1000-7300</f>
        <v>-8300</v>
      </c>
      <c r="G69" s="28">
        <v>9800</v>
      </c>
      <c r="H69" s="15"/>
      <c r="I69" s="13">
        <v>8400</v>
      </c>
      <c r="J69" s="15">
        <v>-9800</v>
      </c>
      <c r="K69" s="17">
        <v>7550</v>
      </c>
      <c r="L69" s="15">
        <f>-8400-7550</f>
        <v>-15950</v>
      </c>
      <c r="M69" s="15">
        <v>9500</v>
      </c>
      <c r="N69" s="15"/>
      <c r="O69" s="13">
        <v>10700</v>
      </c>
      <c r="P69" s="14">
        <v>-9500</v>
      </c>
      <c r="Q69" s="14"/>
      <c r="R69" s="15"/>
      <c r="S69" s="30">
        <f t="shared" si="0"/>
        <v>12700</v>
      </c>
    </row>
    <row r="70" spans="1:19" ht="16.5" thickBot="1">
      <c r="A70" s="11" t="s">
        <v>56</v>
      </c>
      <c r="B70" s="35" t="s">
        <v>142</v>
      </c>
      <c r="C70" s="14">
        <v>7300</v>
      </c>
      <c r="D70" s="15">
        <v>-7300</v>
      </c>
      <c r="E70" s="14"/>
      <c r="F70" s="15"/>
      <c r="G70" s="28"/>
      <c r="H70" s="15"/>
      <c r="I70" s="13"/>
      <c r="J70" s="15"/>
      <c r="K70" s="17">
        <v>7550</v>
      </c>
      <c r="L70" s="15">
        <v>-7550</v>
      </c>
      <c r="M70" s="15">
        <v>9500</v>
      </c>
      <c r="N70" s="12"/>
      <c r="O70" s="13">
        <v>10700</v>
      </c>
      <c r="P70" s="14">
        <f>-9000-10700</f>
        <v>-19700</v>
      </c>
      <c r="Q70" s="14"/>
      <c r="R70" s="15"/>
      <c r="S70" s="30">
        <f t="shared" si="0"/>
        <v>500</v>
      </c>
    </row>
    <row r="71" spans="1:19" ht="16.5" thickBot="1">
      <c r="A71" s="19" t="s">
        <v>57</v>
      </c>
      <c r="B71" s="36" t="s">
        <v>144</v>
      </c>
      <c r="C71" s="14">
        <v>7300</v>
      </c>
      <c r="D71" s="20">
        <f>-3000-4300</f>
        <v>-7300</v>
      </c>
      <c r="E71" s="14">
        <v>10300</v>
      </c>
      <c r="F71" s="20">
        <v>-4000</v>
      </c>
      <c r="G71" s="28">
        <v>9800</v>
      </c>
      <c r="H71" s="20">
        <v>-5000</v>
      </c>
      <c r="I71" s="13">
        <v>8400</v>
      </c>
      <c r="J71" s="20">
        <v>-8400</v>
      </c>
      <c r="K71" s="21">
        <v>7550</v>
      </c>
      <c r="L71" s="20">
        <v>-7550</v>
      </c>
      <c r="M71" s="20">
        <v>9500</v>
      </c>
      <c r="N71" s="20">
        <v>-9500</v>
      </c>
      <c r="O71" s="13">
        <v>10700</v>
      </c>
      <c r="P71" s="14">
        <v>-10700</v>
      </c>
      <c r="Q71" s="14"/>
      <c r="R71" s="20"/>
      <c r="S71" s="30">
        <f t="shared" si="0"/>
        <v>11100</v>
      </c>
    </row>
    <row r="72" spans="1:19" ht="16.5" thickBot="1">
      <c r="A72" s="19" t="s">
        <v>58</v>
      </c>
      <c r="B72" s="36" t="s">
        <v>143</v>
      </c>
      <c r="C72" s="14">
        <v>7300</v>
      </c>
      <c r="D72" s="20">
        <f>-3000-4300</f>
        <v>-7300</v>
      </c>
      <c r="E72" s="14">
        <v>10300</v>
      </c>
      <c r="F72" s="20">
        <v>-4300</v>
      </c>
      <c r="G72" s="28">
        <v>9800</v>
      </c>
      <c r="H72" s="20">
        <v>-5000</v>
      </c>
      <c r="I72" s="13">
        <v>8400</v>
      </c>
      <c r="J72" s="20">
        <v>-8400</v>
      </c>
      <c r="K72" s="21">
        <v>7550</v>
      </c>
      <c r="L72" s="20">
        <v>-7550</v>
      </c>
      <c r="M72" s="20">
        <v>9500</v>
      </c>
      <c r="N72" s="20">
        <v>-9500</v>
      </c>
      <c r="O72" s="13">
        <v>10700</v>
      </c>
      <c r="P72" s="14">
        <v>-10600</v>
      </c>
      <c r="Q72" s="14"/>
      <c r="R72" s="20"/>
      <c r="S72" s="30">
        <f t="shared" si="0"/>
        <v>10900</v>
      </c>
    </row>
    <row r="73" spans="1:19" ht="16.5" thickBot="1">
      <c r="A73" s="1" t="s">
        <v>59</v>
      </c>
      <c r="B73" s="34" t="s">
        <v>145</v>
      </c>
      <c r="C73" s="14">
        <v>7300</v>
      </c>
      <c r="D73" s="14">
        <v>-7300</v>
      </c>
      <c r="E73" s="14">
        <v>10300</v>
      </c>
      <c r="F73" s="14">
        <v>-8300</v>
      </c>
      <c r="G73" s="28">
        <v>9800</v>
      </c>
      <c r="H73" s="14">
        <f>-2000-9800</f>
        <v>-11800</v>
      </c>
      <c r="I73" s="13">
        <v>8400</v>
      </c>
      <c r="J73" s="14">
        <v>-8400</v>
      </c>
      <c r="K73" s="13">
        <v>7550</v>
      </c>
      <c r="L73" s="4"/>
      <c r="M73" s="14">
        <v>9500</v>
      </c>
      <c r="N73" s="4"/>
      <c r="O73" s="13">
        <v>10700</v>
      </c>
      <c r="P73" s="14">
        <f>-9500-10000</f>
        <v>-19500</v>
      </c>
      <c r="Q73" s="14"/>
      <c r="R73" s="14"/>
      <c r="S73" s="30">
        <f t="shared" si="0"/>
        <v>8250</v>
      </c>
    </row>
    <row r="74" spans="1:19" ht="16.5" thickBot="1">
      <c r="A74" s="1" t="s">
        <v>60</v>
      </c>
      <c r="B74" s="34" t="s">
        <v>146</v>
      </c>
      <c r="C74" s="14">
        <v>7300</v>
      </c>
      <c r="D74" s="14">
        <v>-7300</v>
      </c>
      <c r="E74" s="14">
        <v>10300</v>
      </c>
      <c r="F74" s="14">
        <f>-8300-2000</f>
        <v>-10300</v>
      </c>
      <c r="G74" s="28">
        <v>9800</v>
      </c>
      <c r="H74" s="14">
        <v>-9800</v>
      </c>
      <c r="I74" s="13">
        <v>8400</v>
      </c>
      <c r="J74" s="14">
        <v>-8400</v>
      </c>
      <c r="K74" s="13">
        <v>7550</v>
      </c>
      <c r="L74" s="14">
        <v>-7550</v>
      </c>
      <c r="M74" s="14">
        <v>9500</v>
      </c>
      <c r="N74" s="14">
        <v>-9500</v>
      </c>
      <c r="O74" s="13">
        <v>10700</v>
      </c>
      <c r="P74" s="14">
        <v>-10700</v>
      </c>
      <c r="Q74" s="14"/>
      <c r="R74" s="14"/>
      <c r="S74" s="30">
        <f t="shared" si="0"/>
        <v>0</v>
      </c>
    </row>
    <row r="75" spans="1:19" ht="16.5" thickBot="1">
      <c r="A75" s="1" t="s">
        <v>61</v>
      </c>
      <c r="B75" s="34" t="s">
        <v>147</v>
      </c>
      <c r="C75" s="14">
        <v>7300</v>
      </c>
      <c r="D75" s="14">
        <v>-7300</v>
      </c>
      <c r="E75" s="14">
        <v>10300</v>
      </c>
      <c r="F75" s="14">
        <f>-1000-7300-2000</f>
        <v>-10300</v>
      </c>
      <c r="G75" s="28">
        <v>9800</v>
      </c>
      <c r="H75" s="14">
        <f>-7300-2500</f>
        <v>-9800</v>
      </c>
      <c r="I75" s="13">
        <v>8400</v>
      </c>
      <c r="J75" s="14">
        <v>-9800</v>
      </c>
      <c r="K75" s="13">
        <v>7550</v>
      </c>
      <c r="L75" s="14">
        <v>-7550</v>
      </c>
      <c r="M75" s="14">
        <v>9500</v>
      </c>
      <c r="N75" s="14">
        <v>-9500</v>
      </c>
      <c r="O75" s="13">
        <v>10700</v>
      </c>
      <c r="P75" s="14">
        <f>-10000+700</f>
        <v>-9300</v>
      </c>
      <c r="Q75" s="14"/>
      <c r="R75" s="14"/>
      <c r="S75" s="30">
        <f t="shared" si="0"/>
        <v>0</v>
      </c>
    </row>
    <row r="76" spans="1:19" ht="16.5" thickBot="1">
      <c r="A76" s="1" t="s">
        <v>62</v>
      </c>
      <c r="B76" s="34" t="s">
        <v>148</v>
      </c>
      <c r="C76" s="14">
        <v>7300</v>
      </c>
      <c r="D76" s="14">
        <v>-7300</v>
      </c>
      <c r="E76" s="14">
        <v>10300</v>
      </c>
      <c r="F76" s="14">
        <f>-1000-7300-2000</f>
        <v>-10300</v>
      </c>
      <c r="G76" s="28">
        <v>9800</v>
      </c>
      <c r="H76" s="14">
        <v>-9800</v>
      </c>
      <c r="I76" s="13">
        <v>8400</v>
      </c>
      <c r="J76" s="14">
        <v>-10300</v>
      </c>
      <c r="K76" s="13">
        <v>7550</v>
      </c>
      <c r="L76" s="14">
        <v>-8000</v>
      </c>
      <c r="M76" s="14">
        <v>9500</v>
      </c>
      <c r="N76" s="14">
        <v>-9500</v>
      </c>
      <c r="O76" s="13">
        <v>10700</v>
      </c>
      <c r="P76" s="14">
        <v>-10700</v>
      </c>
      <c r="Q76" s="14"/>
      <c r="R76" s="14"/>
      <c r="S76" s="30">
        <f t="shared" ref="S76:S98" si="1">SUM(C76:R76)</f>
        <v>-2350</v>
      </c>
    </row>
    <row r="77" spans="1:19" ht="16.5" thickBot="1">
      <c r="A77" s="11" t="s">
        <v>63</v>
      </c>
      <c r="B77" s="38" t="s">
        <v>165</v>
      </c>
      <c r="C77" s="14">
        <v>7300</v>
      </c>
      <c r="D77" s="15">
        <f>-1000-6300</f>
        <v>-7300</v>
      </c>
      <c r="E77" s="14">
        <v>10300</v>
      </c>
      <c r="F77" s="15">
        <f>-4300-4000-2000</f>
        <v>-10300</v>
      </c>
      <c r="G77" s="28">
        <v>9800</v>
      </c>
      <c r="H77" s="15">
        <f>-5000-4800</f>
        <v>-9800</v>
      </c>
      <c r="I77" s="13">
        <v>8400</v>
      </c>
      <c r="J77" s="15">
        <f>-8000-400</f>
        <v>-8400</v>
      </c>
      <c r="K77" s="17">
        <v>7550</v>
      </c>
      <c r="L77" s="15">
        <v>-7500</v>
      </c>
      <c r="M77" s="15">
        <v>9500</v>
      </c>
      <c r="N77" s="15">
        <v>-9500</v>
      </c>
      <c r="O77" s="13">
        <v>10700</v>
      </c>
      <c r="P77" s="14">
        <v>-10750</v>
      </c>
      <c r="Q77" s="14"/>
      <c r="R77" s="15"/>
      <c r="S77" s="30">
        <f t="shared" si="1"/>
        <v>0</v>
      </c>
    </row>
    <row r="78" spans="1:19" ht="16.5" thickBot="1">
      <c r="A78" s="11" t="s">
        <v>64</v>
      </c>
      <c r="B78" s="38" t="s">
        <v>166</v>
      </c>
      <c r="C78" s="14">
        <v>7300</v>
      </c>
      <c r="D78" s="15">
        <v>-7300</v>
      </c>
      <c r="E78" s="14">
        <v>10300</v>
      </c>
      <c r="F78" s="15">
        <v>-8300</v>
      </c>
      <c r="G78" s="28">
        <v>9800</v>
      </c>
      <c r="H78" s="15">
        <v>-9800</v>
      </c>
      <c r="I78" s="13">
        <v>8400</v>
      </c>
      <c r="J78" s="15">
        <v>-8400</v>
      </c>
      <c r="K78" s="13">
        <v>7550</v>
      </c>
      <c r="L78" s="15">
        <v>-7550</v>
      </c>
      <c r="M78" s="15">
        <v>9500</v>
      </c>
      <c r="N78" s="15">
        <v>-9500</v>
      </c>
      <c r="O78" s="13">
        <v>10700</v>
      </c>
      <c r="P78" s="14">
        <f>-10700-2000</f>
        <v>-12700</v>
      </c>
      <c r="Q78" s="14"/>
      <c r="R78" s="15"/>
      <c r="S78" s="30">
        <f t="shared" si="1"/>
        <v>0</v>
      </c>
    </row>
    <row r="79" spans="1:19" ht="16.5" thickBot="1">
      <c r="A79" s="1" t="s">
        <v>65</v>
      </c>
      <c r="B79" s="37" t="s">
        <v>167</v>
      </c>
      <c r="C79" s="14">
        <v>7300</v>
      </c>
      <c r="D79" s="14">
        <v>-7000</v>
      </c>
      <c r="E79" s="14">
        <v>10300</v>
      </c>
      <c r="F79" s="14">
        <v>-8300.6299999999992</v>
      </c>
      <c r="G79" s="28">
        <v>9800</v>
      </c>
      <c r="H79" s="14">
        <v>-9300</v>
      </c>
      <c r="I79" s="13">
        <v>8400</v>
      </c>
      <c r="J79" s="14">
        <v>-10000</v>
      </c>
      <c r="K79" s="13">
        <v>7550</v>
      </c>
      <c r="L79" s="14">
        <v>-10000</v>
      </c>
      <c r="M79" s="14">
        <v>9500</v>
      </c>
      <c r="N79" s="14">
        <v>-14000</v>
      </c>
      <c r="O79" s="13">
        <v>10700</v>
      </c>
      <c r="P79" s="14">
        <v>-14000</v>
      </c>
      <c r="Q79" s="14"/>
      <c r="R79" s="14"/>
      <c r="S79" s="30">
        <f t="shared" si="1"/>
        <v>-9050.6299999999992</v>
      </c>
    </row>
    <row r="80" spans="1:19" ht="16.5" thickBot="1">
      <c r="A80" s="11" t="s">
        <v>66</v>
      </c>
      <c r="B80" s="38" t="s">
        <v>168</v>
      </c>
      <c r="C80" s="14">
        <v>7300</v>
      </c>
      <c r="D80" s="15">
        <f>-3500-3800</f>
        <v>-7300</v>
      </c>
      <c r="E80" s="14">
        <v>10300</v>
      </c>
      <c r="F80" s="15">
        <f>-7300-1000-2000</f>
        <v>-10300</v>
      </c>
      <c r="G80" s="28">
        <v>9800</v>
      </c>
      <c r="H80" s="15">
        <v>-9800</v>
      </c>
      <c r="I80" s="13">
        <v>8400</v>
      </c>
      <c r="J80" s="15">
        <v>-8400</v>
      </c>
      <c r="K80" s="13">
        <v>7550</v>
      </c>
      <c r="L80" s="15">
        <v>-7550</v>
      </c>
      <c r="M80" s="15">
        <v>9500</v>
      </c>
      <c r="N80" s="15">
        <v>-9500</v>
      </c>
      <c r="O80" s="13">
        <v>10700</v>
      </c>
      <c r="P80" s="14">
        <v>-10700</v>
      </c>
      <c r="Q80" s="14"/>
      <c r="R80" s="15"/>
      <c r="S80" s="30">
        <f t="shared" si="1"/>
        <v>0</v>
      </c>
    </row>
    <row r="81" spans="1:19" ht="16.5" thickBot="1">
      <c r="A81" s="1" t="s">
        <v>67</v>
      </c>
      <c r="B81" s="37" t="s">
        <v>169</v>
      </c>
      <c r="C81" s="14">
        <v>7300</v>
      </c>
      <c r="D81" s="14">
        <f>-4000-2300-1000</f>
        <v>-7300</v>
      </c>
      <c r="E81" s="14">
        <v>10300</v>
      </c>
      <c r="F81" s="14">
        <f>-5000-3300-2000</f>
        <v>-10300</v>
      </c>
      <c r="G81" s="28">
        <v>9800</v>
      </c>
      <c r="H81" s="14">
        <f>-3000-2000-2800-2000</f>
        <v>-9800</v>
      </c>
      <c r="I81" s="13">
        <v>8400</v>
      </c>
      <c r="J81" s="14">
        <f>-6000-2400</f>
        <v>-8400</v>
      </c>
      <c r="K81" s="13">
        <v>7550</v>
      </c>
      <c r="L81" s="14">
        <f>-5000-2550-5000</f>
        <v>-12550</v>
      </c>
      <c r="M81" s="14">
        <v>9500</v>
      </c>
      <c r="N81" s="14">
        <v>-4800</v>
      </c>
      <c r="O81" s="13">
        <v>10700</v>
      </c>
      <c r="P81" s="14">
        <f>-9500-1200-10000</f>
        <v>-20700</v>
      </c>
      <c r="Q81" s="14"/>
      <c r="R81" s="14"/>
      <c r="S81" s="30">
        <f t="shared" si="1"/>
        <v>-10300</v>
      </c>
    </row>
    <row r="82" spans="1:19" ht="16.5" thickBot="1">
      <c r="A82" s="1" t="s">
        <v>68</v>
      </c>
      <c r="B82" s="37" t="s">
        <v>170</v>
      </c>
      <c r="C82" s="14">
        <v>7300</v>
      </c>
      <c r="D82" s="14">
        <v>-7300</v>
      </c>
      <c r="E82" s="14">
        <v>10300</v>
      </c>
      <c r="F82" s="14">
        <v>-8300</v>
      </c>
      <c r="G82" s="28">
        <v>9800</v>
      </c>
      <c r="H82" s="14">
        <f>-9800-2000</f>
        <v>-11800</v>
      </c>
      <c r="I82" s="13">
        <v>8400</v>
      </c>
      <c r="J82" s="14">
        <v>-8400</v>
      </c>
      <c r="K82" s="13">
        <v>7550</v>
      </c>
      <c r="L82" s="14">
        <v>-7550</v>
      </c>
      <c r="M82" s="14">
        <v>9500</v>
      </c>
      <c r="N82" s="14">
        <f>-9200-300</f>
        <v>-9500</v>
      </c>
      <c r="O82" s="13">
        <v>10700</v>
      </c>
      <c r="P82" s="14">
        <v>-10700</v>
      </c>
      <c r="Q82" s="14"/>
      <c r="R82" s="14"/>
      <c r="S82" s="30">
        <f t="shared" si="1"/>
        <v>0</v>
      </c>
    </row>
    <row r="83" spans="1:19" ht="16.5" thickBot="1">
      <c r="A83" s="11" t="s">
        <v>69</v>
      </c>
      <c r="B83" s="35" t="s">
        <v>149</v>
      </c>
      <c r="C83" s="14">
        <v>7300</v>
      </c>
      <c r="D83" s="15">
        <v>-7300</v>
      </c>
      <c r="E83" s="14">
        <v>10300</v>
      </c>
      <c r="F83" s="15">
        <f>-8300-2000</f>
        <v>-10300</v>
      </c>
      <c r="G83" s="28">
        <v>9800</v>
      </c>
      <c r="H83" s="15">
        <v>-9800</v>
      </c>
      <c r="I83" s="13">
        <v>8400</v>
      </c>
      <c r="J83" s="15">
        <v>-8400</v>
      </c>
      <c r="K83" s="13">
        <v>7550</v>
      </c>
      <c r="L83" s="15">
        <v>-7550</v>
      </c>
      <c r="M83" s="15">
        <v>9500</v>
      </c>
      <c r="N83" s="15">
        <v>-9500</v>
      </c>
      <c r="O83" s="13">
        <v>10700</v>
      </c>
      <c r="P83" s="14">
        <v>-10700</v>
      </c>
      <c r="Q83" s="14"/>
      <c r="R83" s="15"/>
      <c r="S83" s="30">
        <f t="shared" si="1"/>
        <v>0</v>
      </c>
    </row>
    <row r="84" spans="1:19" ht="16.5" thickBot="1">
      <c r="A84" s="1" t="s">
        <v>70</v>
      </c>
      <c r="B84" s="34" t="s">
        <v>150</v>
      </c>
      <c r="C84" s="14">
        <v>7300</v>
      </c>
      <c r="D84" s="14">
        <v>-7300</v>
      </c>
      <c r="E84" s="14">
        <v>10300</v>
      </c>
      <c r="F84" s="14">
        <f>-10300-2000-8300</f>
        <v>-20600</v>
      </c>
      <c r="G84" s="28">
        <v>9800</v>
      </c>
      <c r="H84" s="14">
        <v>-7800</v>
      </c>
      <c r="I84" s="13">
        <v>8400</v>
      </c>
      <c r="J84" s="14">
        <v>-2100</v>
      </c>
      <c r="K84" s="13">
        <v>7550</v>
      </c>
      <c r="L84" s="14">
        <v>-7550</v>
      </c>
      <c r="M84" s="14">
        <v>9500</v>
      </c>
      <c r="N84" s="14">
        <v>-7500</v>
      </c>
      <c r="O84" s="13">
        <v>10700</v>
      </c>
      <c r="P84" s="14">
        <v>-10700</v>
      </c>
      <c r="Q84" s="14"/>
      <c r="R84" s="14"/>
      <c r="S84" s="30">
        <f t="shared" si="1"/>
        <v>0</v>
      </c>
    </row>
    <row r="85" spans="1:19" ht="16.5" thickBot="1">
      <c r="A85" s="1" t="s">
        <v>71</v>
      </c>
      <c r="B85" s="34" t="s">
        <v>151</v>
      </c>
      <c r="C85" s="14">
        <v>7300</v>
      </c>
      <c r="D85" s="14">
        <f>-4000-3300</f>
        <v>-7300</v>
      </c>
      <c r="E85" s="14">
        <v>10300</v>
      </c>
      <c r="F85" s="14">
        <v>-8300</v>
      </c>
      <c r="G85" s="28">
        <v>9800</v>
      </c>
      <c r="H85" s="14">
        <f>-9800-2000</f>
        <v>-11800</v>
      </c>
      <c r="I85" s="13">
        <v>8400</v>
      </c>
      <c r="J85" s="14">
        <v>-8400</v>
      </c>
      <c r="K85" s="13">
        <v>7550</v>
      </c>
      <c r="L85" s="14">
        <v>-7550</v>
      </c>
      <c r="M85" s="14">
        <v>9500</v>
      </c>
      <c r="N85" s="14">
        <v>-9500</v>
      </c>
      <c r="O85" s="13">
        <v>10700</v>
      </c>
      <c r="P85" s="14">
        <v>-10700</v>
      </c>
      <c r="Q85" s="14"/>
      <c r="R85" s="14"/>
      <c r="S85" s="30">
        <f t="shared" si="1"/>
        <v>0</v>
      </c>
    </row>
    <row r="86" spans="1:19" ht="16.5" thickBot="1">
      <c r="A86" s="1" t="s">
        <v>72</v>
      </c>
      <c r="B86" s="34" t="s">
        <v>152</v>
      </c>
      <c r="C86" s="14">
        <v>7300</v>
      </c>
      <c r="D86" s="14">
        <f>-3500-4000</f>
        <v>-7500</v>
      </c>
      <c r="E86" s="14">
        <v>10300</v>
      </c>
      <c r="F86" s="14">
        <f>-8300-1000</f>
        <v>-9300</v>
      </c>
      <c r="G86" s="28">
        <v>9800</v>
      </c>
      <c r="H86" s="14">
        <f>-3000-6800</f>
        <v>-9800</v>
      </c>
      <c r="I86" s="13">
        <v>8400</v>
      </c>
      <c r="J86" s="14">
        <f>-5000-1700-2000-190-8255.53</f>
        <v>-17145.53</v>
      </c>
      <c r="K86" s="13">
        <v>7550</v>
      </c>
      <c r="L86" s="14"/>
      <c r="M86" s="14">
        <v>9500</v>
      </c>
      <c r="N86" s="14">
        <v>-9500</v>
      </c>
      <c r="O86" s="13">
        <v>10700</v>
      </c>
      <c r="P86" s="14">
        <f>-5700-5000</f>
        <v>-10700</v>
      </c>
      <c r="Q86" s="14"/>
      <c r="R86" s="14"/>
      <c r="S86" s="30">
        <f t="shared" si="1"/>
        <v>-395.52999999999884</v>
      </c>
    </row>
    <row r="87" spans="1:19" ht="16.5" thickBot="1">
      <c r="A87" s="1" t="s">
        <v>73</v>
      </c>
      <c r="B87" s="34" t="s">
        <v>153</v>
      </c>
      <c r="C87" s="14">
        <v>7300</v>
      </c>
      <c r="D87" s="14">
        <v>-7300</v>
      </c>
      <c r="E87" s="14">
        <v>10300</v>
      </c>
      <c r="F87" s="14"/>
      <c r="G87" s="28">
        <v>9800</v>
      </c>
      <c r="H87" s="14">
        <v>-9800</v>
      </c>
      <c r="I87" s="13">
        <v>8400</v>
      </c>
      <c r="J87" s="14">
        <v>-18700</v>
      </c>
      <c r="K87" s="13">
        <v>7550</v>
      </c>
      <c r="L87" s="4"/>
      <c r="M87" s="14">
        <v>9500</v>
      </c>
      <c r="N87" s="4"/>
      <c r="O87" s="13">
        <v>10700</v>
      </c>
      <c r="P87" s="14">
        <v>-27750</v>
      </c>
      <c r="Q87" s="14"/>
      <c r="R87" s="14"/>
      <c r="S87" s="30">
        <f t="shared" si="1"/>
        <v>0</v>
      </c>
    </row>
    <row r="88" spans="1:19" ht="16.5" thickBot="1">
      <c r="A88" s="1" t="s">
        <v>74</v>
      </c>
      <c r="B88" s="34" t="s">
        <v>154</v>
      </c>
      <c r="C88" s="14">
        <v>7300</v>
      </c>
      <c r="D88" s="14">
        <v>-7300</v>
      </c>
      <c r="E88" s="14">
        <v>10300</v>
      </c>
      <c r="F88" s="14">
        <f>-1000-7300</f>
        <v>-8300</v>
      </c>
      <c r="G88" s="28">
        <v>9800</v>
      </c>
      <c r="H88" s="14"/>
      <c r="I88" s="13">
        <v>8400</v>
      </c>
      <c r="J88" s="14">
        <f>-2000-9800</f>
        <v>-11800</v>
      </c>
      <c r="K88" s="13">
        <v>7550</v>
      </c>
      <c r="L88" s="14">
        <f>-7550-8400</f>
        <v>-15950</v>
      </c>
      <c r="M88" s="14">
        <v>9500</v>
      </c>
      <c r="N88" s="14"/>
      <c r="O88" s="13">
        <v>10700</v>
      </c>
      <c r="P88" s="14">
        <f>-9500-10700</f>
        <v>-20200</v>
      </c>
      <c r="Q88" s="14"/>
      <c r="R88" s="14"/>
      <c r="S88" s="30">
        <f t="shared" si="1"/>
        <v>0</v>
      </c>
    </row>
    <row r="89" spans="1:19" ht="16.5" thickBot="1">
      <c r="A89" s="1" t="s">
        <v>90</v>
      </c>
      <c r="B89" s="41" t="s">
        <v>181</v>
      </c>
      <c r="C89" s="27"/>
      <c r="D89" s="14"/>
      <c r="E89" s="27"/>
      <c r="F89" s="14"/>
      <c r="G89" s="31"/>
      <c r="H89" s="14"/>
      <c r="I89" s="32"/>
      <c r="J89" s="14"/>
      <c r="K89" s="13">
        <f>7550+7550</f>
        <v>15100</v>
      </c>
      <c r="L89" s="14">
        <v>-22500</v>
      </c>
      <c r="M89" s="14">
        <v>19000</v>
      </c>
      <c r="N89" s="14"/>
      <c r="O89" s="13">
        <v>21400</v>
      </c>
      <c r="P89" s="14">
        <v>-20962</v>
      </c>
      <c r="Q89" s="14"/>
      <c r="R89" s="14"/>
      <c r="S89" s="30">
        <f t="shared" si="1"/>
        <v>12038</v>
      </c>
    </row>
    <row r="90" spans="1:19" ht="16.5" thickBot="1">
      <c r="A90" s="1" t="s">
        <v>75</v>
      </c>
      <c r="B90" s="34" t="s">
        <v>155</v>
      </c>
      <c r="C90" s="14">
        <v>7300</v>
      </c>
      <c r="D90" s="14">
        <v>-7300</v>
      </c>
      <c r="E90" s="14">
        <v>10300</v>
      </c>
      <c r="F90" s="14">
        <f>-8300-2000</f>
        <v>-10300</v>
      </c>
      <c r="G90" s="28">
        <v>9800</v>
      </c>
      <c r="H90" s="14">
        <v>-2000</v>
      </c>
      <c r="I90" s="13">
        <v>8400</v>
      </c>
      <c r="J90" s="14">
        <f>-3000-3400-9800</f>
        <v>-16200</v>
      </c>
      <c r="K90" s="13">
        <v>7550</v>
      </c>
      <c r="L90" s="14">
        <v>-7550</v>
      </c>
      <c r="M90" s="14">
        <v>9500</v>
      </c>
      <c r="N90" s="14">
        <v>-9500</v>
      </c>
      <c r="O90" s="13">
        <v>10700</v>
      </c>
      <c r="P90" s="14">
        <f>-5700-5000</f>
        <v>-10700</v>
      </c>
      <c r="Q90" s="14"/>
      <c r="R90" s="14"/>
      <c r="S90" s="30">
        <f t="shared" si="1"/>
        <v>0</v>
      </c>
    </row>
    <row r="91" spans="1:19" ht="16.5" thickBot="1">
      <c r="A91" s="1" t="s">
        <v>76</v>
      </c>
      <c r="B91" s="34" t="s">
        <v>171</v>
      </c>
      <c r="C91" s="14">
        <v>7300</v>
      </c>
      <c r="D91" s="14">
        <v>-7300</v>
      </c>
      <c r="E91" s="14">
        <v>10300</v>
      </c>
      <c r="F91" s="14">
        <f>-7300-1000</f>
        <v>-8300</v>
      </c>
      <c r="G91" s="28">
        <v>9800</v>
      </c>
      <c r="H91" s="14">
        <v>-9800</v>
      </c>
      <c r="I91" s="13">
        <v>8400</v>
      </c>
      <c r="J91" s="14">
        <v>-9800</v>
      </c>
      <c r="K91" s="13">
        <v>7550</v>
      </c>
      <c r="L91" s="14">
        <f>-8400-2000</f>
        <v>-10400</v>
      </c>
      <c r="M91" s="14">
        <v>9500</v>
      </c>
      <c r="N91" s="14">
        <v>-7250</v>
      </c>
      <c r="O91" s="13">
        <v>10700</v>
      </c>
      <c r="P91" s="14">
        <v>-10700</v>
      </c>
      <c r="Q91" s="14"/>
      <c r="R91" s="14"/>
      <c r="S91" s="30">
        <f t="shared" si="1"/>
        <v>0</v>
      </c>
    </row>
    <row r="92" spans="1:19" ht="16.5" thickBot="1">
      <c r="A92" s="1" t="s">
        <v>77</v>
      </c>
      <c r="B92" s="34" t="s">
        <v>156</v>
      </c>
      <c r="C92" s="14">
        <v>7300</v>
      </c>
      <c r="D92" s="14">
        <v>-7300</v>
      </c>
      <c r="E92" s="14">
        <v>10300</v>
      </c>
      <c r="F92" s="14"/>
      <c r="G92" s="28">
        <v>9800</v>
      </c>
      <c r="H92" s="14"/>
      <c r="I92" s="13">
        <v>8400</v>
      </c>
      <c r="J92" s="14">
        <v>-18200</v>
      </c>
      <c r="K92" s="13">
        <v>7550</v>
      </c>
      <c r="L92" s="4"/>
      <c r="M92" s="14">
        <v>9500</v>
      </c>
      <c r="N92" s="14">
        <v>-23150</v>
      </c>
      <c r="O92" s="13">
        <v>10700</v>
      </c>
      <c r="P92" s="14"/>
      <c r="Q92" s="14"/>
      <c r="R92" s="14"/>
      <c r="S92" s="30">
        <f t="shared" si="1"/>
        <v>14900</v>
      </c>
    </row>
    <row r="93" spans="1:19" ht="16.5" thickBot="1">
      <c r="A93" s="1" t="s">
        <v>78</v>
      </c>
      <c r="B93" s="34" t="s">
        <v>157</v>
      </c>
      <c r="C93" s="14">
        <v>7300</v>
      </c>
      <c r="D93" s="14">
        <v>-7300</v>
      </c>
      <c r="E93" s="14">
        <v>10300</v>
      </c>
      <c r="F93" s="14">
        <f>-10300-2000</f>
        <v>-12300</v>
      </c>
      <c r="G93" s="28">
        <v>9800</v>
      </c>
      <c r="H93" s="14">
        <v>-7800</v>
      </c>
      <c r="I93" s="13">
        <v>8400</v>
      </c>
      <c r="J93" s="14">
        <v>-8400</v>
      </c>
      <c r="K93" s="13">
        <v>7550</v>
      </c>
      <c r="L93" s="14">
        <v>-7550</v>
      </c>
      <c r="M93" s="14">
        <v>9500</v>
      </c>
      <c r="N93" s="14">
        <v>-9500</v>
      </c>
      <c r="O93" s="13">
        <v>10700</v>
      </c>
      <c r="P93" s="14">
        <v>-10700</v>
      </c>
      <c r="Q93" s="14"/>
      <c r="R93" s="14"/>
      <c r="S93" s="30">
        <f t="shared" si="1"/>
        <v>0</v>
      </c>
    </row>
    <row r="94" spans="1:19" ht="16.5" thickBot="1">
      <c r="A94" s="1" t="s">
        <v>79</v>
      </c>
      <c r="B94" s="34" t="s">
        <v>99</v>
      </c>
      <c r="C94" s="14"/>
      <c r="D94" s="14"/>
      <c r="E94" s="14">
        <v>10300</v>
      </c>
      <c r="F94" s="14">
        <f>-1000-7300</f>
        <v>-8300</v>
      </c>
      <c r="G94" s="28">
        <v>9800</v>
      </c>
      <c r="H94" s="14">
        <v>-9800</v>
      </c>
      <c r="I94" s="13"/>
      <c r="J94" s="14"/>
      <c r="K94" s="13">
        <v>7550</v>
      </c>
      <c r="L94" s="14">
        <v>-7150</v>
      </c>
      <c r="M94" s="14">
        <v>9500</v>
      </c>
      <c r="N94" s="14">
        <v>-9500</v>
      </c>
      <c r="O94" s="13">
        <v>10700</v>
      </c>
      <c r="P94" s="14">
        <f>-10700-2400</f>
        <v>-13100</v>
      </c>
      <c r="Q94" s="14"/>
      <c r="R94" s="14"/>
      <c r="S94" s="30">
        <f t="shared" si="1"/>
        <v>0</v>
      </c>
    </row>
    <row r="95" spans="1:19" ht="16.5" thickBot="1">
      <c r="A95" s="1" t="s">
        <v>80</v>
      </c>
      <c r="B95" s="34" t="s">
        <v>158</v>
      </c>
      <c r="C95" s="14">
        <v>7300</v>
      </c>
      <c r="D95" s="14">
        <v>-7300</v>
      </c>
      <c r="E95" s="14">
        <v>10300</v>
      </c>
      <c r="F95" s="14">
        <f>-1000-7300</f>
        <v>-8300</v>
      </c>
      <c r="G95" s="28">
        <v>9800</v>
      </c>
      <c r="H95" s="14">
        <f>-7300-200</f>
        <v>-7500</v>
      </c>
      <c r="I95" s="13">
        <v>8400</v>
      </c>
      <c r="J95" s="14">
        <f>-8400-9600</f>
        <v>-18000</v>
      </c>
      <c r="K95" s="13">
        <v>7550</v>
      </c>
      <c r="L95" s="14">
        <v>-7500</v>
      </c>
      <c r="M95" s="14">
        <v>9500</v>
      </c>
      <c r="N95" s="14">
        <v>-9500</v>
      </c>
      <c r="O95" s="13">
        <v>10700</v>
      </c>
      <c r="P95" s="14">
        <v>-10700</v>
      </c>
      <c r="Q95" s="14"/>
      <c r="R95" s="14"/>
      <c r="S95" s="30">
        <f t="shared" si="1"/>
        <v>-5250</v>
      </c>
    </row>
    <row r="96" spans="1:19" ht="16.5" thickBot="1">
      <c r="A96" s="11" t="s">
        <v>81</v>
      </c>
      <c r="B96" s="35" t="s">
        <v>159</v>
      </c>
      <c r="C96" s="14">
        <v>7300</v>
      </c>
      <c r="D96" s="15">
        <v>-7300</v>
      </c>
      <c r="E96" s="14">
        <v>10300</v>
      </c>
      <c r="F96" s="15">
        <f>-8300-2000</f>
        <v>-10300</v>
      </c>
      <c r="G96" s="28">
        <v>9800</v>
      </c>
      <c r="H96" s="15">
        <f>-5000-4800</f>
        <v>-9800</v>
      </c>
      <c r="I96" s="13">
        <v>8400</v>
      </c>
      <c r="J96" s="15">
        <v>-8200</v>
      </c>
      <c r="K96" s="13">
        <v>7550</v>
      </c>
      <c r="L96" s="15">
        <v>-7550</v>
      </c>
      <c r="M96" s="15">
        <v>9500</v>
      </c>
      <c r="N96" s="15"/>
      <c r="O96" s="13">
        <v>10700</v>
      </c>
      <c r="P96" s="14">
        <f>-9500-200</f>
        <v>-9700</v>
      </c>
      <c r="Q96" s="14"/>
      <c r="R96" s="15"/>
      <c r="S96" s="30">
        <f t="shared" si="1"/>
        <v>10700</v>
      </c>
    </row>
    <row r="97" spans="1:19" ht="16.5" thickBot="1">
      <c r="A97" s="1" t="s">
        <v>82</v>
      </c>
      <c r="B97" s="34" t="s">
        <v>160</v>
      </c>
      <c r="C97" s="14">
        <v>7300</v>
      </c>
      <c r="D97" s="14">
        <f>-3000-4300</f>
        <v>-7300</v>
      </c>
      <c r="E97" s="14">
        <v>10300</v>
      </c>
      <c r="F97" s="14">
        <v>-7300</v>
      </c>
      <c r="G97" s="28">
        <v>9800</v>
      </c>
      <c r="H97" s="14">
        <v>-9800</v>
      </c>
      <c r="I97" s="13">
        <v>8400</v>
      </c>
      <c r="J97" s="14">
        <v>-8400</v>
      </c>
      <c r="K97" s="13">
        <v>7550</v>
      </c>
      <c r="L97" s="14">
        <f>-7150-3000-400</f>
        <v>-10550</v>
      </c>
      <c r="M97" s="14">
        <v>9500</v>
      </c>
      <c r="N97" s="14">
        <f>-6200-3300</f>
        <v>-9500</v>
      </c>
      <c r="O97" s="13">
        <v>10700</v>
      </c>
      <c r="P97" s="14">
        <v>-10700</v>
      </c>
      <c r="Q97" s="14"/>
      <c r="R97" s="14"/>
      <c r="S97" s="30">
        <f t="shared" si="1"/>
        <v>0</v>
      </c>
    </row>
    <row r="98" spans="1:19" ht="15.75">
      <c r="A98" s="1" t="s">
        <v>83</v>
      </c>
      <c r="B98" s="34" t="s">
        <v>161</v>
      </c>
      <c r="C98" s="14">
        <v>7300</v>
      </c>
      <c r="D98" s="14"/>
      <c r="E98" s="14">
        <v>10300</v>
      </c>
      <c r="F98" s="14"/>
      <c r="G98" s="28">
        <v>9800</v>
      </c>
      <c r="H98" s="14"/>
      <c r="I98" s="13">
        <v>8400</v>
      </c>
      <c r="J98" s="4"/>
      <c r="K98" s="6">
        <v>7550</v>
      </c>
      <c r="L98" s="4"/>
      <c r="M98" s="14">
        <v>9500</v>
      </c>
      <c r="N98" s="4"/>
      <c r="O98" s="13">
        <v>10700</v>
      </c>
      <c r="P98" s="14"/>
      <c r="Q98" s="14"/>
      <c r="R98" s="14"/>
      <c r="S98" s="30">
        <f t="shared" si="1"/>
        <v>63550</v>
      </c>
    </row>
    <row r="99" spans="1:19">
      <c r="K99" s="7"/>
      <c r="R99" s="7"/>
    </row>
    <row r="100" spans="1:19">
      <c r="K100" s="8"/>
      <c r="R100" s="8"/>
    </row>
    <row r="101" spans="1:19">
      <c r="K101" s="7"/>
      <c r="R101" s="7"/>
    </row>
    <row r="102" spans="1:19">
      <c r="K102" s="7"/>
      <c r="R102" s="7"/>
    </row>
    <row r="103" spans="1:19">
      <c r="K103"/>
    </row>
    <row r="104" spans="1:19">
      <c r="K104"/>
    </row>
    <row r="105" spans="1:19">
      <c r="K105"/>
    </row>
    <row r="106" spans="1:19">
      <c r="K106" s="7"/>
      <c r="R106" s="7"/>
    </row>
    <row r="107" spans="1:19">
      <c r="K107" s="7"/>
      <c r="R107" s="7"/>
    </row>
    <row r="108" spans="1:19">
      <c r="K108" s="8"/>
      <c r="R108" s="8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dcterms:created xsi:type="dcterms:W3CDTF">2016-07-10T09:29:41Z</dcterms:created>
  <dcterms:modified xsi:type="dcterms:W3CDTF">2019-06-10T13:53:42Z</dcterms:modified>
</cp:coreProperties>
</file>